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Debbie-H-Drive\2022-2023\Salary Scales\"/>
    </mc:Choice>
  </mc:AlternateContent>
  <bookViews>
    <workbookView xWindow="0" yWindow="0" windowWidth="10740" windowHeight="8085" activeTab="9"/>
  </bookViews>
  <sheets>
    <sheet name="Teacher Formula Driven" sheetId="1" r:id="rId1"/>
    <sheet name="Substitute and Hourly Rates" sheetId="2" r:id="rId2"/>
    <sheet name="Admin Scales" sheetId="3" r:id="rId3"/>
    <sheet name="Instructional Assistants" sheetId="5" r:id="rId4"/>
    <sheet name="Health Scales" sheetId="6" r:id="rId5"/>
    <sheet name="Admin Support Scales" sheetId="7" r:id="rId6"/>
    <sheet name="Maintenance &amp; Mechanics" sheetId="8" r:id="rId7"/>
    <sheet name="Transportation" sheetId="9" r:id="rId8"/>
    <sheet name="Extra - Final" sheetId="10" r:id="rId9"/>
    <sheet name="Extra Positions" sheetId="11" r:id="rId10"/>
  </sheets>
  <calcPr calcId="162913"/>
</workbook>
</file>

<file path=xl/calcChain.xml><?xml version="1.0" encoding="utf-8"?>
<calcChain xmlns="http://schemas.openxmlformats.org/spreadsheetml/2006/main">
  <c r="L4" i="9" l="1"/>
  <c r="N4" i="9" s="1"/>
  <c r="L3" i="9"/>
  <c r="N3" i="9" s="1"/>
  <c r="F18" i="9"/>
  <c r="F15" i="9"/>
  <c r="E4" i="9"/>
  <c r="E3" i="9"/>
  <c r="C49" i="9"/>
  <c r="F49" i="9" s="1"/>
  <c r="C48" i="9"/>
  <c r="I48" i="9" s="1"/>
  <c r="C47" i="9"/>
  <c r="E47" i="9" s="1"/>
  <c r="C46" i="9"/>
  <c r="E46" i="9" s="1"/>
  <c r="C45" i="9"/>
  <c r="E45" i="9" s="1"/>
  <c r="C44" i="9"/>
  <c r="H44" i="9" s="1"/>
  <c r="C43" i="9"/>
  <c r="H43" i="9" s="1"/>
  <c r="C42" i="9"/>
  <c r="I42" i="9" s="1"/>
  <c r="C41" i="9"/>
  <c r="H41" i="9" s="1"/>
  <c r="C40" i="9"/>
  <c r="H40" i="9" s="1"/>
  <c r="C38" i="9"/>
  <c r="G38" i="9" s="1"/>
  <c r="C37" i="9"/>
  <c r="I37" i="9" s="1"/>
  <c r="C36" i="9"/>
  <c r="F36" i="9" s="1"/>
  <c r="C35" i="9"/>
  <c r="H35" i="9" s="1"/>
  <c r="C34" i="9"/>
  <c r="E34" i="9" s="1"/>
  <c r="C33" i="9"/>
  <c r="E33" i="9" s="1"/>
  <c r="C32" i="9"/>
  <c r="E32" i="9" s="1"/>
  <c r="C31" i="9"/>
  <c r="F31" i="9" s="1"/>
  <c r="C30" i="9"/>
  <c r="E30" i="9" s="1"/>
  <c r="C29" i="9"/>
  <c r="I29" i="9" s="1"/>
  <c r="C28" i="9"/>
  <c r="H28" i="9" s="1"/>
  <c r="C27" i="9"/>
  <c r="H27" i="9" s="1"/>
  <c r="C26" i="9"/>
  <c r="G26" i="9" s="1"/>
  <c r="C25" i="9"/>
  <c r="G25" i="9" s="1"/>
  <c r="C24" i="9"/>
  <c r="F24" i="9" s="1"/>
  <c r="C23" i="9"/>
  <c r="I23" i="9" s="1"/>
  <c r="C22" i="9"/>
  <c r="E22" i="9" s="1"/>
  <c r="C21" i="9"/>
  <c r="E21" i="9" s="1"/>
  <c r="C20" i="9"/>
  <c r="E20" i="9" s="1"/>
  <c r="C19" i="9"/>
  <c r="I19" i="9" s="1"/>
  <c r="C18" i="9"/>
  <c r="I18" i="9" s="1"/>
  <c r="C17" i="9"/>
  <c r="I17" i="9" s="1"/>
  <c r="C16" i="9"/>
  <c r="H16" i="9" s="1"/>
  <c r="C15" i="9"/>
  <c r="H15" i="9" s="1"/>
  <c r="C14" i="9"/>
  <c r="G14" i="9" s="1"/>
  <c r="C13" i="9"/>
  <c r="I13" i="9" s="1"/>
  <c r="C12" i="9"/>
  <c r="F12" i="9" s="1"/>
  <c r="C11" i="9"/>
  <c r="H11" i="9" s="1"/>
  <c r="C10" i="9"/>
  <c r="E10" i="9" s="1"/>
  <c r="C9" i="9"/>
  <c r="E9" i="9" s="1"/>
  <c r="C8" i="9"/>
  <c r="E8" i="9" s="1"/>
  <c r="C7" i="9"/>
  <c r="F7" i="9" s="1"/>
  <c r="C6" i="9"/>
  <c r="G6" i="9" s="1"/>
  <c r="C5" i="9"/>
  <c r="I5" i="9" s="1"/>
  <c r="C4" i="9"/>
  <c r="H4" i="9" s="1"/>
  <c r="C3" i="9"/>
  <c r="H3" i="9" s="1"/>
  <c r="P45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4" i="8"/>
  <c r="F16" i="9" l="1"/>
  <c r="F32" i="9"/>
  <c r="G33" i="9"/>
  <c r="G41" i="9"/>
  <c r="G43" i="9"/>
  <c r="E15" i="9"/>
  <c r="F27" i="9"/>
  <c r="H17" i="9"/>
  <c r="E16" i="9"/>
  <c r="F30" i="9"/>
  <c r="H18" i="9"/>
  <c r="E18" i="9"/>
  <c r="H30" i="9"/>
  <c r="E38" i="9"/>
  <c r="F40" i="9"/>
  <c r="I6" i="9"/>
  <c r="E40" i="9"/>
  <c r="F41" i="9"/>
  <c r="I22" i="9"/>
  <c r="E41" i="9"/>
  <c r="F43" i="9"/>
  <c r="I30" i="9"/>
  <c r="E43" i="9"/>
  <c r="G9" i="9"/>
  <c r="I43" i="9"/>
  <c r="E14" i="9"/>
  <c r="F6" i="9"/>
  <c r="G16" i="9"/>
  <c r="F8" i="9"/>
  <c r="G18" i="9"/>
  <c r="G17" i="9"/>
  <c r="G42" i="9"/>
  <c r="H19" i="9"/>
  <c r="H46" i="9"/>
  <c r="I31" i="9"/>
  <c r="E31" i="9"/>
  <c r="H45" i="9"/>
  <c r="E17" i="9"/>
  <c r="F17" i="9"/>
  <c r="F42" i="9"/>
  <c r="H20" i="9"/>
  <c r="I32" i="9"/>
  <c r="E42" i="9"/>
  <c r="G19" i="9"/>
  <c r="G44" i="9"/>
  <c r="H21" i="9"/>
  <c r="I7" i="9"/>
  <c r="I33" i="9"/>
  <c r="E19" i="9"/>
  <c r="F19" i="9"/>
  <c r="F44" i="9"/>
  <c r="G20" i="9"/>
  <c r="G45" i="9"/>
  <c r="H29" i="9"/>
  <c r="I8" i="9"/>
  <c r="I34" i="9"/>
  <c r="E25" i="9"/>
  <c r="E26" i="9"/>
  <c r="F3" i="9"/>
  <c r="G4" i="9"/>
  <c r="G28" i="9"/>
  <c r="H5" i="9"/>
  <c r="H31" i="9"/>
  <c r="I10" i="9"/>
  <c r="I44" i="9"/>
  <c r="E44" i="9"/>
  <c r="F45" i="9"/>
  <c r="G46" i="9"/>
  <c r="I9" i="9"/>
  <c r="E5" i="9"/>
  <c r="E27" i="9"/>
  <c r="F4" i="9"/>
  <c r="F28" i="9"/>
  <c r="G5" i="9"/>
  <c r="G29" i="9"/>
  <c r="H6" i="9"/>
  <c r="H32" i="9"/>
  <c r="I45" i="9"/>
  <c r="F20" i="9"/>
  <c r="G21" i="9"/>
  <c r="E6" i="9"/>
  <c r="E28" i="9"/>
  <c r="F5" i="9"/>
  <c r="F29" i="9"/>
  <c r="G30" i="9"/>
  <c r="H7" i="9"/>
  <c r="H33" i="9"/>
  <c r="I46" i="9"/>
  <c r="E7" i="9"/>
  <c r="E29" i="9"/>
  <c r="G7" i="9"/>
  <c r="G31" i="9"/>
  <c r="H8" i="9"/>
  <c r="H42" i="9"/>
  <c r="I20" i="9"/>
  <c r="I47" i="9"/>
  <c r="E13" i="9"/>
  <c r="G8" i="9"/>
  <c r="G32" i="9"/>
  <c r="H9" i="9"/>
  <c r="I21" i="9"/>
  <c r="H10" i="9"/>
  <c r="E11" i="9"/>
  <c r="E23" i="9"/>
  <c r="E35" i="9"/>
  <c r="E48" i="9"/>
  <c r="F13" i="9"/>
  <c r="F25" i="9"/>
  <c r="F37" i="9"/>
  <c r="G3" i="9"/>
  <c r="G15" i="9"/>
  <c r="G27" i="9"/>
  <c r="G40" i="9"/>
  <c r="I35" i="9"/>
  <c r="E12" i="9"/>
  <c r="E24" i="9"/>
  <c r="E36" i="9"/>
  <c r="E49" i="9"/>
  <c r="F14" i="9"/>
  <c r="F26" i="9"/>
  <c r="F38" i="9"/>
  <c r="E37" i="9"/>
  <c r="H34" i="9"/>
  <c r="I12" i="9"/>
  <c r="I24" i="9"/>
  <c r="I36" i="9"/>
  <c r="I49" i="9"/>
  <c r="H23" i="9"/>
  <c r="H48" i="9"/>
  <c r="I25" i="9"/>
  <c r="G22" i="9"/>
  <c r="G47" i="9"/>
  <c r="H36" i="9"/>
  <c r="I14" i="9"/>
  <c r="F9" i="9"/>
  <c r="F21" i="9"/>
  <c r="F33" i="9"/>
  <c r="F46" i="9"/>
  <c r="G11" i="9"/>
  <c r="G23" i="9"/>
  <c r="G35" i="9"/>
  <c r="G48" i="9"/>
  <c r="H13" i="9"/>
  <c r="H25" i="9"/>
  <c r="H37" i="9"/>
  <c r="I3" i="9"/>
  <c r="I15" i="9"/>
  <c r="I27" i="9"/>
  <c r="I40" i="9"/>
  <c r="S3" i="9"/>
  <c r="T3" i="9" s="1"/>
  <c r="U3" i="9" s="1"/>
  <c r="F10" i="9"/>
  <c r="F22" i="9"/>
  <c r="F34" i="9"/>
  <c r="F47" i="9"/>
  <c r="G12" i="9"/>
  <c r="G24" i="9"/>
  <c r="G36" i="9"/>
  <c r="G49" i="9"/>
  <c r="H14" i="9"/>
  <c r="H26" i="9"/>
  <c r="H38" i="9"/>
  <c r="I4" i="9"/>
  <c r="I16" i="9"/>
  <c r="I28" i="9"/>
  <c r="I41" i="9"/>
  <c r="I11" i="9"/>
  <c r="G10" i="9"/>
  <c r="G34" i="9"/>
  <c r="H12" i="9"/>
  <c r="H24" i="9"/>
  <c r="H49" i="9"/>
  <c r="I26" i="9"/>
  <c r="I38" i="9"/>
  <c r="F11" i="9"/>
  <c r="F23" i="9"/>
  <c r="F35" i="9"/>
  <c r="F48" i="9"/>
  <c r="G13" i="9"/>
  <c r="G37" i="9"/>
  <c r="H22" i="9"/>
  <c r="H47" i="9"/>
  <c r="R3" i="9"/>
  <c r="K41" i="8" l="1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I44" i="8"/>
  <c r="K44" i="8" s="1"/>
  <c r="I43" i="8"/>
  <c r="K43" i="8" s="1"/>
  <c r="I42" i="8"/>
  <c r="K42" i="8" s="1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Y49" i="7" l="1"/>
  <c r="Y48" i="7"/>
  <c r="Y47" i="7"/>
  <c r="Y46" i="7"/>
  <c r="Y45" i="7"/>
  <c r="Y44" i="7"/>
  <c r="Y43" i="7"/>
  <c r="Y42" i="7"/>
  <c r="Y41" i="7"/>
  <c r="Y40" i="7"/>
  <c r="Y39" i="7"/>
  <c r="Y38" i="7"/>
  <c r="Y37" i="7"/>
  <c r="Y36" i="7"/>
  <c r="Y35" i="7"/>
  <c r="Y34" i="7"/>
  <c r="Y33" i="7"/>
  <c r="Y32" i="7"/>
  <c r="Y31" i="7"/>
  <c r="Y30" i="7"/>
  <c r="Y29" i="7"/>
  <c r="Y28" i="7"/>
  <c r="Y27" i="7"/>
  <c r="Y26" i="7"/>
  <c r="Y25" i="7"/>
  <c r="Y24" i="7"/>
  <c r="Y23" i="7"/>
  <c r="Y22" i="7"/>
  <c r="Y21" i="7"/>
  <c r="Y20" i="7"/>
  <c r="Y19" i="7"/>
  <c r="Y18" i="7"/>
  <c r="Y17" i="7"/>
  <c r="Y16" i="7"/>
  <c r="Y15" i="7"/>
  <c r="Y14" i="7"/>
  <c r="Y13" i="7"/>
  <c r="Y12" i="7"/>
  <c r="Y11" i="7"/>
  <c r="Y10" i="7"/>
  <c r="Y9" i="7"/>
  <c r="Y8" i="7"/>
  <c r="Y7" i="7"/>
  <c r="Y6" i="7"/>
  <c r="Y5" i="7"/>
  <c r="Y4" i="7"/>
  <c r="V43" i="7"/>
  <c r="V42" i="7"/>
  <c r="V40" i="7"/>
  <c r="V39" i="7"/>
  <c r="V38" i="7"/>
  <c r="V37" i="7"/>
  <c r="V36" i="7"/>
  <c r="V35" i="7"/>
  <c r="V34" i="7"/>
  <c r="V33" i="7"/>
  <c r="V32" i="7"/>
  <c r="V31" i="7"/>
  <c r="V30" i="7"/>
  <c r="V29" i="7"/>
  <c r="V28" i="7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V5" i="7"/>
  <c r="V4" i="7"/>
  <c r="U43" i="7"/>
  <c r="U42" i="7"/>
  <c r="U41" i="7"/>
  <c r="V41" i="7" s="1"/>
  <c r="U40" i="7"/>
  <c r="U39" i="7"/>
  <c r="U38" i="7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16" i="7"/>
  <c r="U15" i="7"/>
  <c r="U14" i="7"/>
  <c r="U13" i="7"/>
  <c r="U12" i="7"/>
  <c r="U11" i="7"/>
  <c r="U10" i="7"/>
  <c r="U9" i="7"/>
  <c r="U8" i="7"/>
  <c r="U7" i="7"/>
  <c r="U6" i="7"/>
  <c r="U5" i="7"/>
  <c r="U4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R4" i="7"/>
  <c r="Q43" i="7"/>
  <c r="R43" i="7" s="1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Q4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M52" i="7"/>
  <c r="M51" i="7"/>
  <c r="M50" i="7"/>
  <c r="M49" i="7"/>
  <c r="M48" i="7"/>
  <c r="M47" i="7"/>
  <c r="M46" i="7"/>
  <c r="M45" i="7"/>
  <c r="M44" i="7"/>
  <c r="M43" i="7"/>
  <c r="M42" i="7"/>
  <c r="N42" i="7" s="1"/>
  <c r="M41" i="7"/>
  <c r="N41" i="7" s="1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V43" i="6"/>
  <c r="V42" i="6"/>
  <c r="V41" i="6"/>
  <c r="V40" i="6"/>
  <c r="V39" i="6"/>
  <c r="V38" i="6"/>
  <c r="V37" i="6"/>
  <c r="V36" i="6"/>
  <c r="V35" i="6"/>
  <c r="V34" i="6"/>
  <c r="V33" i="6"/>
  <c r="V32" i="6"/>
  <c r="V31" i="6"/>
  <c r="V30" i="6"/>
  <c r="V29" i="6"/>
  <c r="V28" i="6"/>
  <c r="V27" i="6"/>
  <c r="V2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M43" i="6"/>
  <c r="N43" i="6" s="1"/>
  <c r="M42" i="6"/>
  <c r="N42" i="6" s="1"/>
  <c r="M41" i="6"/>
  <c r="O41" i="6" s="1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4" i="6"/>
  <c r="D5" i="6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I43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H43" i="5"/>
  <c r="H42" i="5"/>
  <c r="I42" i="5" s="1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D43" i="5"/>
  <c r="K43" i="5" s="1"/>
  <c r="D42" i="5"/>
  <c r="K42" i="5" s="1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V3" i="3"/>
  <c r="T43" i="3"/>
  <c r="V43" i="3" s="1"/>
  <c r="T42" i="3"/>
  <c r="V42" i="3" s="1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T4" i="3"/>
  <c r="T3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G3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F58" i="3"/>
  <c r="AD51" i="1"/>
  <c r="AD50" i="1"/>
  <c r="AD52" i="1" s="1"/>
  <c r="H42" i="1"/>
  <c r="Q43" i="1" s="1"/>
  <c r="Z41" i="1"/>
  <c r="H41" i="1"/>
  <c r="J42" i="1" s="1"/>
  <c r="AB42" i="1" s="1"/>
  <c r="G41" i="1"/>
  <c r="G42" i="1" s="1"/>
  <c r="G43" i="1" s="1"/>
  <c r="G44" i="1" s="1"/>
  <c r="G45" i="1" s="1"/>
  <c r="G46" i="1" s="1"/>
  <c r="G47" i="1" s="1"/>
  <c r="I40" i="1"/>
  <c r="Z40" i="1" s="1"/>
  <c r="C40" i="1"/>
  <c r="I39" i="1"/>
  <c r="Q39" i="1" s="1"/>
  <c r="R39" i="1" s="1"/>
  <c r="AL39" i="1" s="1"/>
  <c r="C39" i="1"/>
  <c r="I38" i="1"/>
  <c r="U38" i="1" s="1"/>
  <c r="C38" i="1"/>
  <c r="U37" i="1"/>
  <c r="AO37" i="1" s="1"/>
  <c r="Q37" i="1"/>
  <c r="J37" i="1"/>
  <c r="AB37" i="1" s="1"/>
  <c r="I37" i="1"/>
  <c r="M37" i="1" s="1"/>
  <c r="C37" i="1"/>
  <c r="Q36" i="1"/>
  <c r="AJ36" i="1" s="1"/>
  <c r="M36" i="1"/>
  <c r="N36" i="1" s="1"/>
  <c r="O36" i="1" s="1"/>
  <c r="AG36" i="1" s="1"/>
  <c r="J36" i="1"/>
  <c r="AB36" i="1" s="1"/>
  <c r="I36" i="1"/>
  <c r="Z36" i="1" s="1"/>
  <c r="C36" i="1"/>
  <c r="I35" i="1"/>
  <c r="C35" i="1"/>
  <c r="I34" i="1"/>
  <c r="Q34" i="1" s="1"/>
  <c r="AJ34" i="1" s="1"/>
  <c r="C34" i="1"/>
  <c r="I33" i="1"/>
  <c r="Z33" i="1" s="1"/>
  <c r="C33" i="1"/>
  <c r="AV32" i="1"/>
  <c r="AW32" i="1" s="1"/>
  <c r="AS32" i="1"/>
  <c r="AT32" i="1" s="1"/>
  <c r="Q32" i="1"/>
  <c r="AJ32" i="1" s="1"/>
  <c r="M32" i="1"/>
  <c r="I32" i="1"/>
  <c r="Z32" i="1" s="1"/>
  <c r="G32" i="1"/>
  <c r="AV31" i="1"/>
  <c r="AW31" i="1" s="1"/>
  <c r="AS31" i="1"/>
  <c r="AT31" i="1" s="1"/>
  <c r="Z31" i="1"/>
  <c r="M31" i="1"/>
  <c r="I31" i="1"/>
  <c r="G31" i="1"/>
  <c r="I30" i="1"/>
  <c r="J30" i="1" s="1"/>
  <c r="AB30" i="1" s="1"/>
  <c r="C30" i="1"/>
  <c r="AV30" i="1" s="1"/>
  <c r="AW30" i="1" s="1"/>
  <c r="AV29" i="1"/>
  <c r="AW29" i="1" s="1"/>
  <c r="AS29" i="1"/>
  <c r="AT29" i="1" s="1"/>
  <c r="AE29" i="1"/>
  <c r="Q29" i="1"/>
  <c r="AJ29" i="1" s="1"/>
  <c r="I29" i="1"/>
  <c r="M29" i="1" s="1"/>
  <c r="G29" i="1"/>
  <c r="AV28" i="1"/>
  <c r="AW28" i="1" s="1"/>
  <c r="AS28" i="1"/>
  <c r="AT28" i="1" s="1"/>
  <c r="Z28" i="1"/>
  <c r="I28" i="1"/>
  <c r="M28" i="1" s="1"/>
  <c r="N28" i="1" s="1"/>
  <c r="AG28" i="1" s="1"/>
  <c r="G28" i="1"/>
  <c r="AV27" i="1"/>
  <c r="AW27" i="1" s="1"/>
  <c r="AS27" i="1"/>
  <c r="AT27" i="1" s="1"/>
  <c r="I27" i="1"/>
  <c r="J27" i="1" s="1"/>
  <c r="AB27" i="1" s="1"/>
  <c r="G27" i="1"/>
  <c r="AV26" i="1"/>
  <c r="AW26" i="1" s="1"/>
  <c r="AS26" i="1"/>
  <c r="AT26" i="1" s="1"/>
  <c r="U26" i="1"/>
  <c r="AO26" i="1" s="1"/>
  <c r="Q26" i="1"/>
  <c r="AJ26" i="1" s="1"/>
  <c r="I26" i="1"/>
  <c r="Z26" i="1" s="1"/>
  <c r="G26" i="1"/>
  <c r="AV25" i="1"/>
  <c r="AW25" i="1" s="1"/>
  <c r="AS25" i="1"/>
  <c r="AT25" i="1" s="1"/>
  <c r="Q25" i="1"/>
  <c r="AJ25" i="1" s="1"/>
  <c r="I25" i="1"/>
  <c r="Z25" i="1" s="1"/>
  <c r="G25" i="1"/>
  <c r="AV24" i="1"/>
  <c r="AW24" i="1" s="1"/>
  <c r="AS24" i="1"/>
  <c r="AT24" i="1" s="1"/>
  <c r="I24" i="1"/>
  <c r="G24" i="1"/>
  <c r="AV23" i="1"/>
  <c r="AW23" i="1" s="1"/>
  <c r="AS23" i="1"/>
  <c r="AT23" i="1" s="1"/>
  <c r="Z23" i="1"/>
  <c r="J23" i="1"/>
  <c r="K23" i="1" s="1"/>
  <c r="AY23" i="1" s="1"/>
  <c r="AZ23" i="1" s="1"/>
  <c r="BB23" i="1" s="1"/>
  <c r="BC23" i="1" s="1"/>
  <c r="I23" i="1"/>
  <c r="G23" i="1"/>
  <c r="AW22" i="1"/>
  <c r="AV22" i="1"/>
  <c r="AT22" i="1"/>
  <c r="AS22" i="1"/>
  <c r="U22" i="1"/>
  <c r="AO22" i="1" s="1"/>
  <c r="Q22" i="1"/>
  <c r="AJ22" i="1" s="1"/>
  <c r="I22" i="1"/>
  <c r="Z22" i="1" s="1"/>
  <c r="G22" i="1"/>
  <c r="AW21" i="1"/>
  <c r="AV21" i="1"/>
  <c r="AT21" i="1"/>
  <c r="AS21" i="1"/>
  <c r="I21" i="1"/>
  <c r="J21" i="1" s="1"/>
  <c r="AB21" i="1" s="1"/>
  <c r="G21" i="1"/>
  <c r="AV20" i="1"/>
  <c r="AW20" i="1" s="1"/>
  <c r="AS20" i="1"/>
  <c r="AT20" i="1" s="1"/>
  <c r="U20" i="1"/>
  <c r="M20" i="1"/>
  <c r="N20" i="1" s="1"/>
  <c r="I20" i="1"/>
  <c r="Z20" i="1" s="1"/>
  <c r="G20" i="1"/>
  <c r="I19" i="1"/>
  <c r="Q19" i="1" s="1"/>
  <c r="C19" i="1"/>
  <c r="AV19" i="1" s="1"/>
  <c r="AW19" i="1" s="1"/>
  <c r="I18" i="1"/>
  <c r="M18" i="1" s="1"/>
  <c r="AE18" i="1" s="1"/>
  <c r="C18" i="1"/>
  <c r="AV18" i="1" s="1"/>
  <c r="AW18" i="1" s="1"/>
  <c r="AW17" i="1"/>
  <c r="I17" i="1"/>
  <c r="Z17" i="1" s="1"/>
  <c r="C17" i="1"/>
  <c r="AV17" i="1" s="1"/>
  <c r="AV16" i="1"/>
  <c r="AW16" i="1" s="1"/>
  <c r="M16" i="1"/>
  <c r="N16" i="1" s="1"/>
  <c r="AG16" i="1" s="1"/>
  <c r="I16" i="1"/>
  <c r="Z16" i="1" s="1"/>
  <c r="C16" i="1"/>
  <c r="U15" i="1"/>
  <c r="V15" i="1" s="1"/>
  <c r="I15" i="1"/>
  <c r="Z15" i="1" s="1"/>
  <c r="C15" i="1"/>
  <c r="AV15" i="1" s="1"/>
  <c r="AW15" i="1" s="1"/>
  <c r="AV14" i="1"/>
  <c r="AW14" i="1" s="1"/>
  <c r="I14" i="1"/>
  <c r="J14" i="1" s="1"/>
  <c r="AB14" i="1" s="1"/>
  <c r="C14" i="1"/>
  <c r="Z13" i="1"/>
  <c r="Q13" i="1"/>
  <c r="R13" i="1" s="1"/>
  <c r="S13" i="1" s="1"/>
  <c r="M13" i="1"/>
  <c r="I13" i="1"/>
  <c r="U13" i="1" s="1"/>
  <c r="V13" i="1" s="1"/>
  <c r="C13" i="1"/>
  <c r="I12" i="1"/>
  <c r="J12" i="1" s="1"/>
  <c r="AB12" i="1" s="1"/>
  <c r="C12" i="1"/>
  <c r="I11" i="1"/>
  <c r="J11" i="1" s="1"/>
  <c r="C11" i="1"/>
  <c r="Z10" i="1"/>
  <c r="I10" i="1"/>
  <c r="J10" i="1" s="1"/>
  <c r="AB10" i="1" s="1"/>
  <c r="C10" i="1"/>
  <c r="Q9" i="1"/>
  <c r="M9" i="1"/>
  <c r="AE9" i="1" s="1"/>
  <c r="J9" i="1"/>
  <c r="AB9" i="1" s="1"/>
  <c r="I9" i="1"/>
  <c r="Z9" i="1" s="1"/>
  <c r="C9" i="1"/>
  <c r="I8" i="1"/>
  <c r="U8" i="1" s="1"/>
  <c r="C8" i="1"/>
  <c r="U7" i="1"/>
  <c r="Q7" i="1"/>
  <c r="R7" i="1" s="1"/>
  <c r="M7" i="1"/>
  <c r="N7" i="1" s="1"/>
  <c r="AG7" i="1" s="1"/>
  <c r="J7" i="1"/>
  <c r="AB7" i="1" s="1"/>
  <c r="I7" i="1"/>
  <c r="Z7" i="1" s="1"/>
  <c r="C7" i="1"/>
  <c r="I6" i="1"/>
  <c r="J6" i="1" s="1"/>
  <c r="AB6" i="1" s="1"/>
  <c r="C6" i="1"/>
  <c r="I5" i="1"/>
  <c r="Z5" i="1" s="1"/>
  <c r="I4" i="1"/>
  <c r="M4" i="1" s="1"/>
  <c r="O42" i="6" l="1"/>
  <c r="O43" i="6"/>
  <c r="P41" i="6"/>
  <c r="P42" i="6"/>
  <c r="P43" i="6"/>
  <c r="U17" i="1"/>
  <c r="R26" i="1"/>
  <c r="S26" i="1" s="1"/>
  <c r="R29" i="1"/>
  <c r="AL29" i="1" s="1"/>
  <c r="M5" i="1"/>
  <c r="Q5" i="1"/>
  <c r="R5" i="1" s="1"/>
  <c r="Q14" i="1"/>
  <c r="M22" i="1"/>
  <c r="U34" i="1"/>
  <c r="J16" i="1"/>
  <c r="J20" i="1"/>
  <c r="K20" i="1" s="1"/>
  <c r="AY20" i="1" s="1"/>
  <c r="AZ20" i="1" s="1"/>
  <c r="BB20" i="1" s="1"/>
  <c r="BC20" i="1" s="1"/>
  <c r="Q21" i="1"/>
  <c r="U28" i="1"/>
  <c r="Q6" i="1"/>
  <c r="R6" i="1" s="1"/>
  <c r="S6" i="1" s="1"/>
  <c r="J17" i="1"/>
  <c r="AB17" i="1" s="1"/>
  <c r="Q18" i="1"/>
  <c r="U6" i="1"/>
  <c r="M30" i="1"/>
  <c r="U4" i="1"/>
  <c r="V4" i="1" s="1"/>
  <c r="Z6" i="1"/>
  <c r="Z8" i="1"/>
  <c r="M11" i="1"/>
  <c r="N11" i="1" s="1"/>
  <c r="AG11" i="1" s="1"/>
  <c r="J15" i="1"/>
  <c r="M17" i="1"/>
  <c r="U18" i="1"/>
  <c r="J26" i="1"/>
  <c r="K26" i="1" s="1"/>
  <c r="AY26" i="1" s="1"/>
  <c r="AZ26" i="1" s="1"/>
  <c r="BB26" i="1" s="1"/>
  <c r="BC26" i="1" s="1"/>
  <c r="Z27" i="1"/>
  <c r="AE36" i="1"/>
  <c r="U21" i="1"/>
  <c r="AO21" i="1" s="1"/>
  <c r="Q4" i="1"/>
  <c r="Q16" i="1"/>
  <c r="Z18" i="1"/>
  <c r="M26" i="1"/>
  <c r="Q30" i="1"/>
  <c r="R30" i="1" s="1"/>
  <c r="Q11" i="1"/>
  <c r="M15" i="1"/>
  <c r="N15" i="1" s="1"/>
  <c r="AG15" i="1" s="1"/>
  <c r="Z4" i="1"/>
  <c r="U11" i="1"/>
  <c r="V11" i="1" s="1"/>
  <c r="Q15" i="1"/>
  <c r="R15" i="1" s="1"/>
  <c r="S15" i="1" s="1"/>
  <c r="U16" i="1"/>
  <c r="Q17" i="1"/>
  <c r="R17" i="1" s="1"/>
  <c r="S17" i="1" s="1"/>
  <c r="U30" i="1"/>
  <c r="V30" i="1" s="1"/>
  <c r="AQ30" i="1" s="1"/>
  <c r="J32" i="1"/>
  <c r="K32" i="1" s="1"/>
  <c r="AY32" i="1" s="1"/>
  <c r="AZ32" i="1" s="1"/>
  <c r="BB32" i="1" s="1"/>
  <c r="BC32" i="1" s="1"/>
  <c r="J33" i="1"/>
  <c r="K36" i="1"/>
  <c r="AY36" i="1" s="1"/>
  <c r="AZ36" i="1" s="1"/>
  <c r="BB36" i="1" s="1"/>
  <c r="BC36" i="1" s="1"/>
  <c r="J5" i="1"/>
  <c r="AB5" i="1" s="1"/>
  <c r="K7" i="1"/>
  <c r="AY7" i="1" s="1"/>
  <c r="AZ7" i="1" s="1"/>
  <c r="BB7" i="1" s="1"/>
  <c r="BC7" i="1" s="1"/>
  <c r="K14" i="1"/>
  <c r="AY14" i="1" s="1"/>
  <c r="AZ14" i="1" s="1"/>
  <c r="BB14" i="1" s="1"/>
  <c r="BC14" i="1" s="1"/>
  <c r="V37" i="1"/>
  <c r="AQ37" i="1" s="1"/>
  <c r="K12" i="1"/>
  <c r="AY12" i="1" s="1"/>
  <c r="AZ12" i="1" s="1"/>
  <c r="BB12" i="1" s="1"/>
  <c r="BC12" i="1" s="1"/>
  <c r="M14" i="1"/>
  <c r="AE16" i="1"/>
  <c r="Z19" i="1"/>
  <c r="K21" i="1"/>
  <c r="AY21" i="1" s="1"/>
  <c r="AZ21" i="1" s="1"/>
  <c r="BB21" i="1" s="1"/>
  <c r="BC21" i="1" s="1"/>
  <c r="J28" i="1"/>
  <c r="AB28" i="1" s="1"/>
  <c r="R32" i="1"/>
  <c r="AL32" i="1" s="1"/>
  <c r="R36" i="1"/>
  <c r="AL36" i="1" s="1"/>
  <c r="O7" i="1"/>
  <c r="R9" i="1"/>
  <c r="S9" i="1" s="1"/>
  <c r="Z12" i="1"/>
  <c r="M21" i="1"/>
  <c r="J22" i="1"/>
  <c r="V26" i="1"/>
  <c r="AQ26" i="1" s="1"/>
  <c r="U32" i="1"/>
  <c r="J34" i="1"/>
  <c r="AB34" i="1" s="1"/>
  <c r="U36" i="1"/>
  <c r="J40" i="1"/>
  <c r="K40" i="1" s="1"/>
  <c r="AY40" i="1" s="1"/>
  <c r="AZ40" i="1" s="1"/>
  <c r="BB40" i="1" s="1"/>
  <c r="BC40" i="1" s="1"/>
  <c r="U43" i="1"/>
  <c r="V43" i="1" s="1"/>
  <c r="W43" i="1" s="1"/>
  <c r="M40" i="1"/>
  <c r="N40" i="1" s="1"/>
  <c r="O40" i="1" s="1"/>
  <c r="AG40" i="1" s="1"/>
  <c r="Q40" i="1"/>
  <c r="U40" i="1"/>
  <c r="S39" i="1"/>
  <c r="AJ39" i="1"/>
  <c r="AG20" i="1"/>
  <c r="O20" i="1"/>
  <c r="V8" i="1"/>
  <c r="W8" i="1" s="1"/>
  <c r="AJ43" i="1"/>
  <c r="R43" i="1"/>
  <c r="AL43" i="1" s="1"/>
  <c r="N4" i="1"/>
  <c r="AE4" i="1"/>
  <c r="W6" i="1"/>
  <c r="AQ15" i="1"/>
  <c r="W15" i="1"/>
  <c r="AJ19" i="1"/>
  <c r="R19" i="1"/>
  <c r="AL19" i="1" s="1"/>
  <c r="K11" i="1"/>
  <c r="AY11" i="1" s="1"/>
  <c r="AZ11" i="1" s="1"/>
  <c r="BB11" i="1" s="1"/>
  <c r="BC11" i="1" s="1"/>
  <c r="AB11" i="1"/>
  <c r="J24" i="1"/>
  <c r="AB24" i="1" s="1"/>
  <c r="U14" i="1"/>
  <c r="AB23" i="1"/>
  <c r="R25" i="1"/>
  <c r="AL25" i="1" s="1"/>
  <c r="R37" i="1"/>
  <c r="AL37" i="1" s="1"/>
  <c r="AJ37" i="1"/>
  <c r="J4" i="1"/>
  <c r="S5" i="1"/>
  <c r="K6" i="1"/>
  <c r="AY6" i="1" s="1"/>
  <c r="AZ6" i="1" s="1"/>
  <c r="BB6" i="1" s="1"/>
  <c r="BC6" i="1" s="1"/>
  <c r="V7" i="1"/>
  <c r="W7" i="1" s="1"/>
  <c r="U9" i="1"/>
  <c r="M10" i="1"/>
  <c r="W11" i="1"/>
  <c r="AE15" i="1"/>
  <c r="O16" i="1"/>
  <c r="W26" i="1"/>
  <c r="K27" i="1"/>
  <c r="AY27" i="1" s="1"/>
  <c r="AZ27" i="1" s="1"/>
  <c r="BB27" i="1" s="1"/>
  <c r="BC27" i="1" s="1"/>
  <c r="W37" i="1"/>
  <c r="J8" i="1"/>
  <c r="AB8" i="1" s="1"/>
  <c r="K10" i="1"/>
  <c r="AY10" i="1" s="1"/>
  <c r="AZ10" i="1" s="1"/>
  <c r="BB10" i="1" s="1"/>
  <c r="BC10" i="1" s="1"/>
  <c r="M12" i="1"/>
  <c r="V22" i="1"/>
  <c r="AQ22" i="1" s="1"/>
  <c r="M24" i="1"/>
  <c r="M6" i="1"/>
  <c r="Q24" i="1"/>
  <c r="AB26" i="1"/>
  <c r="M27" i="1"/>
  <c r="N29" i="1"/>
  <c r="AG29" i="1" s="1"/>
  <c r="U35" i="1"/>
  <c r="Q35" i="1"/>
  <c r="J35" i="1"/>
  <c r="AB35" i="1" s="1"/>
  <c r="S36" i="1"/>
  <c r="J41" i="1"/>
  <c r="AB41" i="1" s="1"/>
  <c r="U41" i="1"/>
  <c r="Q41" i="1"/>
  <c r="M41" i="1"/>
  <c r="K4" i="1"/>
  <c r="U5" i="1"/>
  <c r="M8" i="1"/>
  <c r="Z11" i="1"/>
  <c r="V20" i="1"/>
  <c r="AQ20" i="1" s="1"/>
  <c r="AO20" i="1"/>
  <c r="Q10" i="1"/>
  <c r="Q12" i="1"/>
  <c r="J13" i="1"/>
  <c r="AB13" i="1" s="1"/>
  <c r="Z14" i="1"/>
  <c r="J18" i="1"/>
  <c r="Z21" i="1"/>
  <c r="U23" i="1"/>
  <c r="Q23" i="1"/>
  <c r="M23" i="1"/>
  <c r="M35" i="1"/>
  <c r="AE11" i="1"/>
  <c r="N13" i="1"/>
  <c r="AG13" i="1" s="1"/>
  <c r="AE13" i="1"/>
  <c r="AL26" i="1"/>
  <c r="Q27" i="1"/>
  <c r="AE7" i="1"/>
  <c r="Q8" i="1"/>
  <c r="K9" i="1"/>
  <c r="AY9" i="1" s="1"/>
  <c r="AZ9" i="1" s="1"/>
  <c r="BB9" i="1" s="1"/>
  <c r="BC9" i="1" s="1"/>
  <c r="U12" i="1"/>
  <c r="O13" i="1"/>
  <c r="O15" i="1"/>
  <c r="N18" i="1"/>
  <c r="AG18" i="1" s="1"/>
  <c r="AE20" i="1"/>
  <c r="U24" i="1"/>
  <c r="K30" i="1"/>
  <c r="AY30" i="1" s="1"/>
  <c r="AZ30" i="1" s="1"/>
  <c r="BB30" i="1" s="1"/>
  <c r="BC30" i="1" s="1"/>
  <c r="Z35" i="1"/>
  <c r="M43" i="1"/>
  <c r="J43" i="1"/>
  <c r="Z43" i="1"/>
  <c r="V28" i="1"/>
  <c r="AQ28" i="1" s="1"/>
  <c r="AO28" i="1"/>
  <c r="R4" i="1"/>
  <c r="K5" i="1"/>
  <c r="AY5" i="1" s="1"/>
  <c r="AZ5" i="1" s="1"/>
  <c r="BB5" i="1" s="1"/>
  <c r="BC5" i="1" s="1"/>
  <c r="U10" i="1"/>
  <c r="U27" i="1"/>
  <c r="Q28" i="1"/>
  <c r="K28" i="1"/>
  <c r="AY28" i="1" s="1"/>
  <c r="AZ28" i="1" s="1"/>
  <c r="BB28" i="1" s="1"/>
  <c r="BC28" i="1" s="1"/>
  <c r="U31" i="1"/>
  <c r="Q31" i="1"/>
  <c r="K31" i="1"/>
  <c r="AY31" i="1" s="1"/>
  <c r="AZ31" i="1" s="1"/>
  <c r="BB31" i="1" s="1"/>
  <c r="BC31" i="1" s="1"/>
  <c r="J31" i="1"/>
  <c r="AB31" i="1" s="1"/>
  <c r="R34" i="1"/>
  <c r="AL34" i="1" s="1"/>
  <c r="Z24" i="1"/>
  <c r="U25" i="1"/>
  <c r="N31" i="1"/>
  <c r="AG31" i="1" s="1"/>
  <c r="AE31" i="1"/>
  <c r="Q38" i="1"/>
  <c r="M38" i="1"/>
  <c r="K38" i="1"/>
  <c r="AY38" i="1" s="1"/>
  <c r="AZ38" i="1" s="1"/>
  <c r="BB38" i="1" s="1"/>
  <c r="BC38" i="1" s="1"/>
  <c r="J38" i="1"/>
  <c r="AB38" i="1" s="1"/>
  <c r="W4" i="1"/>
  <c r="V6" i="1"/>
  <c r="N9" i="1"/>
  <c r="O11" i="1"/>
  <c r="J25" i="1"/>
  <c r="AB25" i="1" s="1"/>
  <c r="O28" i="1"/>
  <c r="AE28" i="1"/>
  <c r="AJ30" i="1"/>
  <c r="O32" i="1"/>
  <c r="N32" i="1"/>
  <c r="AG32" i="1" s="1"/>
  <c r="AE32" i="1"/>
  <c r="M25" i="1"/>
  <c r="V34" i="1"/>
  <c r="AQ34" i="1" s="1"/>
  <c r="AO34" i="1"/>
  <c r="AO38" i="1"/>
  <c r="V38" i="1"/>
  <c r="AQ38" i="1" s="1"/>
  <c r="S7" i="1"/>
  <c r="R11" i="1"/>
  <c r="S11" i="1" s="1"/>
  <c r="W13" i="1"/>
  <c r="V18" i="1"/>
  <c r="AQ18" i="1" s="1"/>
  <c r="M19" i="1"/>
  <c r="J19" i="1"/>
  <c r="U19" i="1"/>
  <c r="R22" i="1"/>
  <c r="AL22" i="1" s="1"/>
  <c r="W30" i="1"/>
  <c r="N37" i="1"/>
  <c r="O37" i="1" s="1"/>
  <c r="AG37" i="1" s="1"/>
  <c r="AE37" i="1"/>
  <c r="Z38" i="1"/>
  <c r="M42" i="1"/>
  <c r="K42" i="1"/>
  <c r="Z42" i="1"/>
  <c r="U42" i="1"/>
  <c r="Q42" i="1"/>
  <c r="Z34" i="1"/>
  <c r="Q20" i="1"/>
  <c r="U29" i="1"/>
  <c r="S32" i="1"/>
  <c r="M33" i="1"/>
  <c r="K34" i="1"/>
  <c r="AY34" i="1" s="1"/>
  <c r="AZ34" i="1" s="1"/>
  <c r="BB34" i="1" s="1"/>
  <c r="BC34" i="1" s="1"/>
  <c r="U39" i="1"/>
  <c r="M34" i="1"/>
  <c r="Z37" i="1"/>
  <c r="Z29" i="1"/>
  <c r="Q33" i="1"/>
  <c r="K37" i="1"/>
  <c r="AY37" i="1" s="1"/>
  <c r="AZ37" i="1" s="1"/>
  <c r="BB37" i="1" s="1"/>
  <c r="BC37" i="1" s="1"/>
  <c r="Z39" i="1"/>
  <c r="C42" i="1"/>
  <c r="J29" i="1"/>
  <c r="J39" i="1"/>
  <c r="C41" i="1"/>
  <c r="H43" i="1"/>
  <c r="AB32" i="1"/>
  <c r="U33" i="1"/>
  <c r="M39" i="1"/>
  <c r="Z30" i="1"/>
  <c r="K4" i="9"/>
  <c r="F11" i="2"/>
  <c r="AB40" i="1" l="1"/>
  <c r="K5" i="9"/>
  <c r="L5" i="9"/>
  <c r="N5" i="9" s="1"/>
  <c r="AL30" i="1"/>
  <c r="S30" i="1"/>
  <c r="N17" i="1"/>
  <c r="AG17" i="1" s="1"/>
  <c r="O17" i="1"/>
  <c r="R21" i="1"/>
  <c r="AL21" i="1" s="1"/>
  <c r="S21" i="1"/>
  <c r="S37" i="1"/>
  <c r="K17" i="1"/>
  <c r="AY17" i="1" s="1"/>
  <c r="AZ17" i="1" s="1"/>
  <c r="BB17" i="1" s="1"/>
  <c r="BC17" i="1" s="1"/>
  <c r="K15" i="1"/>
  <c r="AY15" i="1" s="1"/>
  <c r="AZ15" i="1" s="1"/>
  <c r="BB15" i="1" s="1"/>
  <c r="BC15" i="1" s="1"/>
  <c r="AB15" i="1"/>
  <c r="AB16" i="1"/>
  <c r="K16" i="1"/>
  <c r="AY16" i="1" s="1"/>
  <c r="AZ16" i="1" s="1"/>
  <c r="BB16" i="1" s="1"/>
  <c r="BC16" i="1" s="1"/>
  <c r="AE17" i="1"/>
  <c r="AB33" i="1"/>
  <c r="K33" i="1"/>
  <c r="AY33" i="1" s="1"/>
  <c r="AZ33" i="1" s="1"/>
  <c r="BB33" i="1" s="1"/>
  <c r="BC33" i="1" s="1"/>
  <c r="N26" i="1"/>
  <c r="AG26" i="1" s="1"/>
  <c r="AE26" i="1"/>
  <c r="AE22" i="1"/>
  <c r="N22" i="1"/>
  <c r="R14" i="1"/>
  <c r="S14" i="1"/>
  <c r="AO36" i="1"/>
  <c r="V36" i="1"/>
  <c r="AQ36" i="1" s="1"/>
  <c r="S16" i="1"/>
  <c r="R16" i="1"/>
  <c r="AO30" i="1"/>
  <c r="N30" i="1"/>
  <c r="AG30" i="1" s="1"/>
  <c r="AE30" i="1"/>
  <c r="AO32" i="1"/>
  <c r="V32" i="1"/>
  <c r="AQ32" i="1" s="1"/>
  <c r="W16" i="1"/>
  <c r="V16" i="1"/>
  <c r="AQ16" i="1" s="1"/>
  <c r="AE14" i="1"/>
  <c r="N14" i="1"/>
  <c r="AG14" i="1" s="1"/>
  <c r="AJ18" i="1"/>
  <c r="R18" i="1"/>
  <c r="AE5" i="1"/>
  <c r="N5" i="1"/>
  <c r="AE40" i="1"/>
  <c r="AJ21" i="1"/>
  <c r="S29" i="1"/>
  <c r="W22" i="1"/>
  <c r="AE21" i="1"/>
  <c r="N21" i="1"/>
  <c r="S25" i="1"/>
  <c r="K22" i="1"/>
  <c r="AY22" i="1" s="1"/>
  <c r="AZ22" i="1" s="1"/>
  <c r="BB22" i="1" s="1"/>
  <c r="BC22" i="1" s="1"/>
  <c r="AB22" i="1"/>
  <c r="AB20" i="1"/>
  <c r="O18" i="1"/>
  <c r="V21" i="1"/>
  <c r="AO17" i="1"/>
  <c r="V17" i="1"/>
  <c r="AJ40" i="1"/>
  <c r="R40" i="1"/>
  <c r="AO40" i="1"/>
  <c r="V40" i="1"/>
  <c r="V41" i="1"/>
  <c r="AQ41" i="1" s="1"/>
  <c r="AO41" i="1"/>
  <c r="W34" i="1"/>
  <c r="W28" i="1"/>
  <c r="N35" i="1"/>
  <c r="O35" i="1" s="1"/>
  <c r="AG35" i="1" s="1"/>
  <c r="AE35" i="1"/>
  <c r="R42" i="1"/>
  <c r="AL42" i="1" s="1"/>
  <c r="AJ42" i="1"/>
  <c r="AB19" i="1"/>
  <c r="K19" i="1"/>
  <c r="AY19" i="1" s="1"/>
  <c r="AZ19" i="1" s="1"/>
  <c r="BB19" i="1" s="1"/>
  <c r="BC19" i="1" s="1"/>
  <c r="AE25" i="1"/>
  <c r="N25" i="1"/>
  <c r="AG25" i="1" s="1"/>
  <c r="V12" i="1"/>
  <c r="W12" i="1" s="1"/>
  <c r="AE39" i="1"/>
  <c r="N39" i="1"/>
  <c r="O39" i="1" s="1"/>
  <c r="AG39" i="1" s="1"/>
  <c r="V42" i="1"/>
  <c r="AQ42" i="1" s="1"/>
  <c r="AO42" i="1"/>
  <c r="S22" i="1"/>
  <c r="R28" i="1"/>
  <c r="AL28" i="1" s="1"/>
  <c r="AJ28" i="1"/>
  <c r="AB43" i="1"/>
  <c r="K43" i="1"/>
  <c r="O4" i="1"/>
  <c r="AO33" i="1"/>
  <c r="V33" i="1"/>
  <c r="AQ33" i="1" s="1"/>
  <c r="W18" i="1"/>
  <c r="O31" i="1"/>
  <c r="V27" i="1"/>
  <c r="AQ27" i="1" s="1"/>
  <c r="AO27" i="1"/>
  <c r="N43" i="1"/>
  <c r="O43" i="1" s="1"/>
  <c r="AG43" i="1" s="1"/>
  <c r="AE43" i="1"/>
  <c r="R8" i="1"/>
  <c r="S8" i="1" s="1"/>
  <c r="AO23" i="1"/>
  <c r="V23" i="1"/>
  <c r="AQ23" i="1" s="1"/>
  <c r="K13" i="1"/>
  <c r="AY13" i="1" s="1"/>
  <c r="AZ13" i="1" s="1"/>
  <c r="BB13" i="1" s="1"/>
  <c r="BC13" i="1" s="1"/>
  <c r="O6" i="1"/>
  <c r="AE6" i="1"/>
  <c r="N6" i="1"/>
  <c r="AG6" i="1" s="1"/>
  <c r="AE34" i="1"/>
  <c r="N34" i="1"/>
  <c r="O34" i="1" s="1"/>
  <c r="AG34" i="1" s="1"/>
  <c r="AO25" i="1"/>
  <c r="V25" i="1"/>
  <c r="AQ25" i="1" s="1"/>
  <c r="N24" i="1"/>
  <c r="AG24" i="1" s="1"/>
  <c r="AE24" i="1"/>
  <c r="AO29" i="1"/>
  <c r="V29" i="1"/>
  <c r="AQ29" i="1" s="1"/>
  <c r="R12" i="1"/>
  <c r="S12" i="1" s="1"/>
  <c r="N27" i="1"/>
  <c r="AG27" i="1" s="1"/>
  <c r="AE27" i="1"/>
  <c r="O27" i="1"/>
  <c r="R10" i="1"/>
  <c r="S10" i="1" s="1"/>
  <c r="R33" i="1"/>
  <c r="AL33" i="1" s="1"/>
  <c r="AJ33" i="1"/>
  <c r="N23" i="1"/>
  <c r="AG23" i="1" s="1"/>
  <c r="AE23" i="1"/>
  <c r="AJ24" i="1"/>
  <c r="R24" i="1"/>
  <c r="AL24" i="1" s="1"/>
  <c r="AB4" i="1"/>
  <c r="K24" i="1"/>
  <c r="AY24" i="1" s="1"/>
  <c r="AZ24" i="1" s="1"/>
  <c r="BB24" i="1" s="1"/>
  <c r="BC24" i="1" s="1"/>
  <c r="AE19" i="1"/>
  <c r="N19" i="1"/>
  <c r="AG19" i="1" s="1"/>
  <c r="R23" i="1"/>
  <c r="AL23" i="1" s="1"/>
  <c r="S23" i="1"/>
  <c r="AJ23" i="1"/>
  <c r="AE42" i="1"/>
  <c r="N42" i="1"/>
  <c r="O42" i="1" s="1"/>
  <c r="AG42" i="1" s="1"/>
  <c r="K25" i="1"/>
  <c r="AY25" i="1" s="1"/>
  <c r="AZ25" i="1" s="1"/>
  <c r="BB25" i="1" s="1"/>
  <c r="BC25" i="1" s="1"/>
  <c r="V10" i="1"/>
  <c r="W10" i="1" s="1"/>
  <c r="AJ27" i="1"/>
  <c r="R27" i="1"/>
  <c r="AL27" i="1" s="1"/>
  <c r="S27" i="1"/>
  <c r="AE8" i="1"/>
  <c r="N8" i="1"/>
  <c r="AG8" i="1" s="1"/>
  <c r="H44" i="1"/>
  <c r="C43" i="1"/>
  <c r="AO39" i="1"/>
  <c r="V39" i="1"/>
  <c r="AQ39" i="1" s="1"/>
  <c r="O9" i="1"/>
  <c r="AG9" i="1"/>
  <c r="W20" i="1"/>
  <c r="V5" i="1"/>
  <c r="W5" i="1" s="1"/>
  <c r="K35" i="1"/>
  <c r="AY35" i="1" s="1"/>
  <c r="AZ35" i="1" s="1"/>
  <c r="BB35" i="1" s="1"/>
  <c r="BC35" i="1" s="1"/>
  <c r="AE12" i="1"/>
  <c r="N12" i="1"/>
  <c r="AG12" i="1" s="1"/>
  <c r="S19" i="1"/>
  <c r="S43" i="1"/>
  <c r="N38" i="1"/>
  <c r="O38" i="1" s="1"/>
  <c r="AG38" i="1" s="1"/>
  <c r="AE38" i="1"/>
  <c r="R38" i="1"/>
  <c r="AL38" i="1" s="1"/>
  <c r="AJ38" i="1"/>
  <c r="V31" i="1"/>
  <c r="AQ31" i="1" s="1"/>
  <c r="AO31" i="1"/>
  <c r="W31" i="1"/>
  <c r="K41" i="1"/>
  <c r="V24" i="1"/>
  <c r="AQ24" i="1" s="1"/>
  <c r="AO24" i="1"/>
  <c r="W24" i="1"/>
  <c r="K18" i="1"/>
  <c r="AY18" i="1" s="1"/>
  <c r="AZ18" i="1" s="1"/>
  <c r="BB18" i="1" s="1"/>
  <c r="BC18" i="1" s="1"/>
  <c r="AB18" i="1"/>
  <c r="AY4" i="1"/>
  <c r="AZ4" i="1" s="1"/>
  <c r="R35" i="1"/>
  <c r="AL35" i="1" s="1"/>
  <c r="AJ35" i="1"/>
  <c r="S35" i="1"/>
  <c r="AE10" i="1"/>
  <c r="N10" i="1"/>
  <c r="AG10" i="1" s="1"/>
  <c r="K39" i="1"/>
  <c r="AY39" i="1" s="1"/>
  <c r="AZ39" i="1" s="1"/>
  <c r="BB39" i="1" s="1"/>
  <c r="BC39" i="1" s="1"/>
  <c r="AB39" i="1"/>
  <c r="N33" i="1"/>
  <c r="AG33" i="1" s="1"/>
  <c r="AE33" i="1"/>
  <c r="W38" i="1"/>
  <c r="S34" i="1"/>
  <c r="S4" i="1"/>
  <c r="AE41" i="1"/>
  <c r="N41" i="1"/>
  <c r="O41" i="1" s="1"/>
  <c r="AG41" i="1" s="1"/>
  <c r="V35" i="1"/>
  <c r="AQ35" i="1" s="1"/>
  <c r="AO35" i="1"/>
  <c r="V9" i="1"/>
  <c r="W9" i="1" s="1"/>
  <c r="O29" i="1"/>
  <c r="AB29" i="1"/>
  <c r="K29" i="1"/>
  <c r="AY29" i="1" s="1"/>
  <c r="AZ29" i="1" s="1"/>
  <c r="BB29" i="1" s="1"/>
  <c r="BC29" i="1" s="1"/>
  <c r="AJ41" i="1"/>
  <c r="R41" i="1"/>
  <c r="AL41" i="1" s="1"/>
  <c r="K8" i="1"/>
  <c r="AY8" i="1" s="1"/>
  <c r="AZ8" i="1" s="1"/>
  <c r="BB8" i="1" s="1"/>
  <c r="BC8" i="1" s="1"/>
  <c r="AJ20" i="1"/>
  <c r="R20" i="1"/>
  <c r="AL20" i="1" s="1"/>
  <c r="R31" i="1"/>
  <c r="AL31" i="1" s="1"/>
  <c r="AJ31" i="1"/>
  <c r="S31" i="1"/>
  <c r="AO14" i="1"/>
  <c r="V14" i="1"/>
  <c r="AQ14" i="1" s="1"/>
  <c r="AO19" i="1"/>
  <c r="V19" i="1"/>
  <c r="AQ19" i="1" s="1"/>
  <c r="W39" i="1" l="1"/>
  <c r="W42" i="1"/>
  <c r="K6" i="9"/>
  <c r="L6" i="9"/>
  <c r="N6" i="9" s="1"/>
  <c r="S33" i="1"/>
  <c r="O10" i="1"/>
  <c r="O19" i="1"/>
  <c r="W25" i="1"/>
  <c r="AQ17" i="1"/>
  <c r="W17" i="1"/>
  <c r="W32" i="1"/>
  <c r="O22" i="1"/>
  <c r="AG22" i="1"/>
  <c r="S38" i="1"/>
  <c r="AQ21" i="1"/>
  <c r="W21" i="1"/>
  <c r="O5" i="1"/>
  <c r="AG5" i="1"/>
  <c r="O30" i="1"/>
  <c r="O26" i="1"/>
  <c r="AL18" i="1"/>
  <c r="S18" i="1"/>
  <c r="W33" i="1"/>
  <c r="O14" i="1"/>
  <c r="AG21" i="1"/>
  <c r="O21" i="1"/>
  <c r="W36" i="1"/>
  <c r="AQ40" i="1"/>
  <c r="W40" i="1"/>
  <c r="S41" i="1"/>
  <c r="AL40" i="1"/>
  <c r="S40" i="1"/>
  <c r="S42" i="1"/>
  <c r="O12" i="1"/>
  <c r="S24" i="1"/>
  <c r="AG4" i="1"/>
  <c r="H45" i="1"/>
  <c r="C44" i="1"/>
  <c r="W14" i="1"/>
  <c r="Q44" i="1"/>
  <c r="M44" i="1"/>
  <c r="J44" i="1"/>
  <c r="K44" i="1" s="1"/>
  <c r="Z44" i="1"/>
  <c r="U44" i="1"/>
  <c r="BE4" i="1"/>
  <c r="BB4" i="1"/>
  <c r="BC4" i="1" s="1"/>
  <c r="O8" i="1"/>
  <c r="S20" i="1"/>
  <c r="O33" i="1"/>
  <c r="O23" i="1"/>
  <c r="W29" i="1"/>
  <c r="W35" i="1"/>
  <c r="O24" i="1"/>
  <c r="W27" i="1"/>
  <c r="S28" i="1"/>
  <c r="O25" i="1"/>
  <c r="W41" i="1"/>
  <c r="W19" i="1"/>
  <c r="W23" i="1"/>
  <c r="K7" i="9" l="1"/>
  <c r="L7" i="9"/>
  <c r="N7" i="9" s="1"/>
  <c r="C45" i="1"/>
  <c r="H46" i="1"/>
  <c r="V44" i="1"/>
  <c r="W44" i="1" s="1"/>
  <c r="AB44" i="1"/>
  <c r="N44" i="1"/>
  <c r="O44" i="1" s="1"/>
  <c r="AE44" i="1"/>
  <c r="U45" i="1"/>
  <c r="Q45" i="1"/>
  <c r="J45" i="1"/>
  <c r="AB45" i="1" s="1"/>
  <c r="M45" i="1"/>
  <c r="Z45" i="1"/>
  <c r="R44" i="1"/>
  <c r="AJ44" i="1"/>
  <c r="S44" i="1"/>
  <c r="Z42" i="3"/>
  <c r="AA42" i="3" s="1"/>
  <c r="AB42" i="3" s="1"/>
  <c r="Z41" i="3"/>
  <c r="AA41" i="3" s="1"/>
  <c r="AB41" i="3" s="1"/>
  <c r="Z40" i="3"/>
  <c r="AA40" i="3" s="1"/>
  <c r="AB40" i="3" s="1"/>
  <c r="Z39" i="3"/>
  <c r="AA39" i="3" s="1"/>
  <c r="AB39" i="3" s="1"/>
  <c r="Z38" i="3"/>
  <c r="AA38" i="3" s="1"/>
  <c r="AB38" i="3" s="1"/>
  <c r="Z37" i="3"/>
  <c r="AA37" i="3" s="1"/>
  <c r="AB37" i="3" s="1"/>
  <c r="Z36" i="3"/>
  <c r="AA36" i="3" s="1"/>
  <c r="AB36" i="3" s="1"/>
  <c r="Z35" i="3"/>
  <c r="AA35" i="3" s="1"/>
  <c r="AB35" i="3" s="1"/>
  <c r="Z34" i="3"/>
  <c r="AA34" i="3" s="1"/>
  <c r="AB34" i="3" s="1"/>
  <c r="Z33" i="3"/>
  <c r="AA33" i="3" s="1"/>
  <c r="AB33" i="3" s="1"/>
  <c r="Z32" i="3"/>
  <c r="AA32" i="3" s="1"/>
  <c r="AB32" i="3" s="1"/>
  <c r="Z31" i="3"/>
  <c r="AA31" i="3" s="1"/>
  <c r="AB31" i="3" s="1"/>
  <c r="Z30" i="3"/>
  <c r="AA30" i="3" s="1"/>
  <c r="AB30" i="3" s="1"/>
  <c r="Z29" i="3"/>
  <c r="AA29" i="3" s="1"/>
  <c r="AB29" i="3" s="1"/>
  <c r="Z28" i="3"/>
  <c r="AA28" i="3" s="1"/>
  <c r="AB28" i="3" s="1"/>
  <c r="Z27" i="3"/>
  <c r="AA27" i="3" s="1"/>
  <c r="AB27" i="3" s="1"/>
  <c r="Z26" i="3"/>
  <c r="AA26" i="3" s="1"/>
  <c r="AB26" i="3" s="1"/>
  <c r="Z25" i="3"/>
  <c r="AA25" i="3" s="1"/>
  <c r="AB25" i="3" s="1"/>
  <c r="Z24" i="3"/>
  <c r="AA24" i="3" s="1"/>
  <c r="AB24" i="3" s="1"/>
  <c r="Z23" i="3"/>
  <c r="AA23" i="3" s="1"/>
  <c r="AB23" i="3" s="1"/>
  <c r="Z22" i="3"/>
  <c r="AA22" i="3" s="1"/>
  <c r="AB22" i="3" s="1"/>
  <c r="Z21" i="3"/>
  <c r="AA21" i="3" s="1"/>
  <c r="AB21" i="3" s="1"/>
  <c r="Z20" i="3"/>
  <c r="AA20" i="3" s="1"/>
  <c r="AB20" i="3" s="1"/>
  <c r="Z19" i="3"/>
  <c r="AA19" i="3" s="1"/>
  <c r="AB19" i="3" s="1"/>
  <c r="Z18" i="3"/>
  <c r="AA18" i="3" s="1"/>
  <c r="AB18" i="3" s="1"/>
  <c r="Z17" i="3"/>
  <c r="AA17" i="3" s="1"/>
  <c r="AB17" i="3" s="1"/>
  <c r="Z16" i="3"/>
  <c r="AA16" i="3" s="1"/>
  <c r="AB16" i="3" s="1"/>
  <c r="Z15" i="3"/>
  <c r="AA15" i="3" s="1"/>
  <c r="AB15" i="3" s="1"/>
  <c r="Z14" i="3"/>
  <c r="AA14" i="3" s="1"/>
  <c r="AB14" i="3" s="1"/>
  <c r="Z13" i="3"/>
  <c r="AA13" i="3" s="1"/>
  <c r="AB13" i="3" s="1"/>
  <c r="Z12" i="3"/>
  <c r="AA12" i="3" s="1"/>
  <c r="AB12" i="3" s="1"/>
  <c r="Z11" i="3"/>
  <c r="AA11" i="3" s="1"/>
  <c r="AB11" i="3" s="1"/>
  <c r="Z10" i="3"/>
  <c r="AA10" i="3" s="1"/>
  <c r="AB10" i="3" s="1"/>
  <c r="Z9" i="3"/>
  <c r="AA9" i="3" s="1"/>
  <c r="AB9" i="3" s="1"/>
  <c r="Z8" i="3"/>
  <c r="AA8" i="3" s="1"/>
  <c r="AB8" i="3" s="1"/>
  <c r="Z7" i="3"/>
  <c r="AA7" i="3" s="1"/>
  <c r="AB7" i="3" s="1"/>
  <c r="Z6" i="3"/>
  <c r="AA6" i="3" s="1"/>
  <c r="AB6" i="3" s="1"/>
  <c r="Z5" i="3"/>
  <c r="AA5" i="3" s="1"/>
  <c r="AB5" i="3" s="1"/>
  <c r="Z4" i="3"/>
  <c r="AA4" i="3" s="1"/>
  <c r="AB4" i="3" s="1"/>
  <c r="K8" i="9" l="1"/>
  <c r="L8" i="9"/>
  <c r="N8" i="9" s="1"/>
  <c r="AG44" i="1"/>
  <c r="N45" i="1"/>
  <c r="O45" i="1" s="1"/>
  <c r="K45" i="1"/>
  <c r="R45" i="1"/>
  <c r="S45" i="1"/>
  <c r="V45" i="1"/>
  <c r="W45" i="1" s="1"/>
  <c r="H47" i="1"/>
  <c r="C46" i="1"/>
  <c r="J46" i="1"/>
  <c r="K46" i="1" s="1"/>
  <c r="U46" i="1"/>
  <c r="Q46" i="1"/>
  <c r="M46" i="1"/>
  <c r="AL44" i="1"/>
  <c r="Z50" i="1"/>
  <c r="Z54" i="1" s="1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C47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C46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C38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C37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C6" i="10"/>
  <c r="T5" i="10"/>
  <c r="S5" i="10"/>
  <c r="R5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T4" i="10"/>
  <c r="S4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E4" i="10"/>
  <c r="D4" i="10"/>
  <c r="C4" i="10"/>
  <c r="T3" i="10"/>
  <c r="S3" i="10"/>
  <c r="R3" i="10"/>
  <c r="Q3" i="10"/>
  <c r="P3" i="10"/>
  <c r="O3" i="10"/>
  <c r="N3" i="10"/>
  <c r="M3" i="10"/>
  <c r="L3" i="10"/>
  <c r="K3" i="10"/>
  <c r="J3" i="10"/>
  <c r="I3" i="10"/>
  <c r="H3" i="10"/>
  <c r="G3" i="10"/>
  <c r="F3" i="10"/>
  <c r="E3" i="10"/>
  <c r="D3" i="10"/>
  <c r="C3" i="10"/>
  <c r="O44" i="8"/>
  <c r="L44" i="8"/>
  <c r="J44" i="8"/>
  <c r="G44" i="8"/>
  <c r="O53" i="7"/>
  <c r="K53" i="7"/>
  <c r="H53" i="7"/>
  <c r="T43" i="6"/>
  <c r="Q43" i="6"/>
  <c r="K43" i="6"/>
  <c r="J43" i="5"/>
  <c r="F43" i="5"/>
  <c r="K49" i="3"/>
  <c r="H49" i="3"/>
  <c r="AI29" i="3"/>
  <c r="AI30" i="3" s="1"/>
  <c r="AI31" i="3" s="1"/>
  <c r="AI32" i="3" s="1"/>
  <c r="AI33" i="3" s="1"/>
  <c r="AI34" i="3" s="1"/>
  <c r="AI35" i="3" s="1"/>
  <c r="AI36" i="3" s="1"/>
  <c r="AI37" i="3" s="1"/>
  <c r="AI38" i="3" s="1"/>
  <c r="AF29" i="3"/>
  <c r="AF30" i="3" s="1"/>
  <c r="AF31" i="3" s="1"/>
  <c r="AF32" i="3" s="1"/>
  <c r="AF33" i="3" s="1"/>
  <c r="AF34" i="3" s="1"/>
  <c r="AF35" i="3" s="1"/>
  <c r="AF36" i="3" s="1"/>
  <c r="AF37" i="3" s="1"/>
  <c r="AF38" i="3" s="1"/>
  <c r="AF39" i="3" s="1"/>
  <c r="AF17" i="3"/>
  <c r="AF18" i="3" s="1"/>
  <c r="AF19" i="3" s="1"/>
  <c r="AF20" i="3" s="1"/>
  <c r="AF21" i="3" s="1"/>
  <c r="AF22" i="3" s="1"/>
  <c r="AF23" i="3" s="1"/>
  <c r="AF24" i="3" s="1"/>
  <c r="AF25" i="3" s="1"/>
  <c r="AF26" i="3" s="1"/>
  <c r="AF27" i="3" s="1"/>
  <c r="AF6" i="3"/>
  <c r="AF7" i="3" s="1"/>
  <c r="AF8" i="3" s="1"/>
  <c r="AF9" i="3" s="1"/>
  <c r="AF10" i="3" s="1"/>
  <c r="AF11" i="3" s="1"/>
  <c r="AF12" i="3" s="1"/>
  <c r="AF13" i="3" s="1"/>
  <c r="AF14" i="3" s="1"/>
  <c r="AF15" i="3" s="1"/>
  <c r="F8" i="2"/>
  <c r="F7" i="2"/>
  <c r="K9" i="9" l="1"/>
  <c r="L9" i="9"/>
  <c r="N9" i="9" s="1"/>
  <c r="J47" i="1"/>
  <c r="K47" i="1" s="1"/>
  <c r="U47" i="1"/>
  <c r="Q47" i="1"/>
  <c r="M47" i="1"/>
  <c r="N46" i="1"/>
  <c r="O46" i="1" s="1"/>
  <c r="V46" i="1"/>
  <c r="W46" i="1" s="1"/>
  <c r="R46" i="1"/>
  <c r="S46" i="1" s="1"/>
  <c r="Y56" i="1"/>
  <c r="Z55" i="1"/>
  <c r="Z57" i="1" s="1"/>
  <c r="Z56" i="1"/>
  <c r="C47" i="1"/>
  <c r="H48" i="1"/>
  <c r="K10" i="9" l="1"/>
  <c r="L10" i="9"/>
  <c r="N10" i="9" s="1"/>
  <c r="AA56" i="1"/>
  <c r="N47" i="1"/>
  <c r="R47" i="1"/>
  <c r="V47" i="1"/>
  <c r="K11" i="9" l="1"/>
  <c r="L11" i="9"/>
  <c r="N11" i="9" s="1"/>
  <c r="O47" i="1"/>
  <c r="W47" i="1"/>
  <c r="S47" i="1"/>
  <c r="K12" i="9" l="1"/>
  <c r="L12" i="9"/>
  <c r="N12" i="9" s="1"/>
  <c r="K13" i="9" l="1"/>
  <c r="L13" i="9"/>
  <c r="N13" i="9" s="1"/>
  <c r="K14" i="9" l="1"/>
  <c r="L14" i="9"/>
  <c r="N14" i="9" s="1"/>
  <c r="K15" i="9" l="1"/>
  <c r="L15" i="9"/>
  <c r="N15" i="9" s="1"/>
  <c r="K16" i="9" l="1"/>
  <c r="L16" i="9"/>
  <c r="N16" i="9" s="1"/>
  <c r="K17" i="9" l="1"/>
  <c r="L17" i="9"/>
  <c r="N17" i="9" s="1"/>
  <c r="K18" i="9" l="1"/>
  <c r="L18" i="9"/>
  <c r="N18" i="9" s="1"/>
  <c r="K19" i="9" l="1"/>
  <c r="L19" i="9"/>
  <c r="N19" i="9" s="1"/>
  <c r="K20" i="9" l="1"/>
  <c r="L20" i="9"/>
  <c r="N20" i="9" s="1"/>
  <c r="K21" i="9" l="1"/>
  <c r="L21" i="9"/>
  <c r="N21" i="9" s="1"/>
  <c r="K22" i="9" l="1"/>
  <c r="L22" i="9"/>
  <c r="N22" i="9" s="1"/>
  <c r="K23" i="9" l="1"/>
  <c r="L23" i="9"/>
  <c r="N23" i="9" s="1"/>
  <c r="K24" i="9" l="1"/>
  <c r="L24" i="9"/>
  <c r="N24" i="9" s="1"/>
  <c r="K25" i="9" l="1"/>
  <c r="L25" i="9"/>
  <c r="N25" i="9" s="1"/>
  <c r="K26" i="9" l="1"/>
  <c r="L26" i="9"/>
  <c r="N26" i="9" s="1"/>
  <c r="K27" i="9" l="1"/>
  <c r="L27" i="9"/>
  <c r="N27" i="9" s="1"/>
  <c r="K28" i="9" l="1"/>
  <c r="L29" i="9" s="1"/>
  <c r="N29" i="9" s="1"/>
  <c r="L28" i="9"/>
  <c r="N28" i="9" s="1"/>
</calcChain>
</file>

<file path=xl/sharedStrings.xml><?xml version="1.0" encoding="utf-8"?>
<sst xmlns="http://schemas.openxmlformats.org/spreadsheetml/2006/main" count="493" uniqueCount="330">
  <si>
    <t>200 Day</t>
  </si>
  <si>
    <t>210 Day</t>
  </si>
  <si>
    <t>222 Day</t>
  </si>
  <si>
    <t>245 Day</t>
  </si>
  <si>
    <t>Exp.</t>
  </si>
  <si>
    <t>Month</t>
  </si>
  <si>
    <t>Master</t>
  </si>
  <si>
    <t xml:space="preserve">Month </t>
  </si>
  <si>
    <t>Step</t>
  </si>
  <si>
    <t>Contract</t>
  </si>
  <si>
    <t>Supplement</t>
  </si>
  <si>
    <t>NOTES:</t>
  </si>
  <si>
    <t>Substitute Teacher</t>
  </si>
  <si>
    <t>Daily Rates</t>
  </si>
  <si>
    <t>Degreed</t>
  </si>
  <si>
    <t>Non-Degreed</t>
  </si>
  <si>
    <t>Long Term Substitute</t>
  </si>
  <si>
    <t>Instructional Assistant</t>
  </si>
  <si>
    <t>Degreed/Non-degreed</t>
  </si>
  <si>
    <t>Secretary/Receptionist</t>
  </si>
  <si>
    <t>Driver</t>
  </si>
  <si>
    <t>Hourly Rates</t>
  </si>
  <si>
    <t>Substitute</t>
  </si>
  <si>
    <t>Temporary/Long Term</t>
  </si>
  <si>
    <t>Experience Level</t>
  </si>
  <si>
    <t>Driver Assistant</t>
  </si>
  <si>
    <t>Other Instructors</t>
  </si>
  <si>
    <t>Adult Education Teacher</t>
  </si>
  <si>
    <t>Driver Education Teacher</t>
  </si>
  <si>
    <t>Homebound Instructor</t>
  </si>
  <si>
    <t>After School Tutor - Degreed</t>
  </si>
  <si>
    <t>After School Tutor - Non Degreed</t>
  </si>
  <si>
    <t>PALS Tutors</t>
  </si>
  <si>
    <t>Recess Monitors</t>
  </si>
  <si>
    <t>Piano Accompanist</t>
  </si>
  <si>
    <t>Physical Therapist</t>
  </si>
  <si>
    <t>Exp</t>
  </si>
  <si>
    <t>Assistant</t>
  </si>
  <si>
    <t>Secondary</t>
  </si>
  <si>
    <t>Elem. &amp; Middle</t>
  </si>
  <si>
    <t>12 Month Secondary</t>
  </si>
  <si>
    <t>11 Month</t>
  </si>
  <si>
    <t>12 Month Elem/Middle</t>
  </si>
  <si>
    <t>Superintendent</t>
  </si>
  <si>
    <t xml:space="preserve">Director </t>
  </si>
  <si>
    <t>Principal</t>
  </si>
  <si>
    <t>AP/Asst Director</t>
  </si>
  <si>
    <t>Sec. AP</t>
  </si>
  <si>
    <t>Assistant Principal</t>
  </si>
  <si>
    <t>Asst. Principal</t>
  </si>
  <si>
    <t>1) For School Year 2019-2020 a 3%</t>
  </si>
  <si>
    <t xml:space="preserve">    maximum increase was provided</t>
  </si>
  <si>
    <t xml:space="preserve">    which included a step increase</t>
  </si>
  <si>
    <t xml:space="preserve">    for experience.</t>
  </si>
  <si>
    <t xml:space="preserve">2) These scales do not include the </t>
  </si>
  <si>
    <t xml:space="preserve">    Master ($2,040) or Doctorate </t>
  </si>
  <si>
    <t xml:space="preserve">    ($3,053) Supplements.</t>
  </si>
  <si>
    <t>Powers</t>
  </si>
  <si>
    <t>3) The 12 month scales are based upon a 245 day contract and the 11 month scale is based upon 222 days.</t>
  </si>
  <si>
    <t>Hourly</t>
  </si>
  <si>
    <t>Rate</t>
  </si>
  <si>
    <t>Teacher/Clinic Assistant</t>
  </si>
  <si>
    <t>Dual Teacher Assistant</t>
  </si>
  <si>
    <t>12 Month</t>
  </si>
  <si>
    <t>Experience</t>
  </si>
  <si>
    <t>Annual</t>
  </si>
  <si>
    <t>Instructional</t>
  </si>
  <si>
    <t>Salary</t>
  </si>
  <si>
    <t xml:space="preserve">1) The Teacher/Clinic Assistant annual salary is based </t>
  </si>
  <si>
    <t xml:space="preserve">     on a 185 day contract at 7.25 hours per day.</t>
  </si>
  <si>
    <t xml:space="preserve">2) The Dual Teacher Assistant annual salary is based </t>
  </si>
  <si>
    <t xml:space="preserve">     on a 185 day contract at 6.5 hours per day.</t>
  </si>
  <si>
    <t xml:space="preserve">     However, individual contracts may vary as they are </t>
  </si>
  <si>
    <t xml:space="preserve">     based upon the actual hours per day scheduled for </t>
  </si>
  <si>
    <t xml:space="preserve">     each job.</t>
  </si>
  <si>
    <t>3) The 12 Month Instructional Assistant scale is based</t>
  </si>
  <si>
    <t xml:space="preserve">     on a 245 day contract at 7.25 hours per day.</t>
  </si>
  <si>
    <t>4) The substitute instructional assistant rates are:</t>
  </si>
  <si>
    <t>Occupational</t>
  </si>
  <si>
    <t>Psychologist &amp; Social Worker</t>
  </si>
  <si>
    <t>Speech Pathologist</t>
  </si>
  <si>
    <t>Therapist</t>
  </si>
  <si>
    <t>Nursing</t>
  </si>
  <si>
    <t>School</t>
  </si>
  <si>
    <t>9.5 Months</t>
  </si>
  <si>
    <t>11 Months</t>
  </si>
  <si>
    <t>12 Months</t>
  </si>
  <si>
    <t>Supervisor</t>
  </si>
  <si>
    <t>Nurse</t>
  </si>
  <si>
    <t>Executive</t>
  </si>
  <si>
    <t>Admin Asst/</t>
  </si>
  <si>
    <t>Secretary</t>
  </si>
  <si>
    <t>Network Technician</t>
  </si>
  <si>
    <t>Computer Technician</t>
  </si>
  <si>
    <t>Attendance</t>
  </si>
  <si>
    <t>Specialist</t>
  </si>
  <si>
    <t>10 Month</t>
  </si>
  <si>
    <t>Officer</t>
  </si>
  <si>
    <t>1) These scales do not</t>
  </si>
  <si>
    <t>Licensed HVAC</t>
  </si>
  <si>
    <t>Maintenance</t>
  </si>
  <si>
    <t>Mechanic</t>
  </si>
  <si>
    <t>Mechanic/Electrician</t>
  </si>
  <si>
    <t>Hourly Rate</t>
  </si>
  <si>
    <t>Annual Salary</t>
  </si>
  <si>
    <r>
      <rPr>
        <b/>
        <sz val="9"/>
        <color theme="1"/>
        <rFont val="Tahoma"/>
        <family val="2"/>
      </rPr>
      <t xml:space="preserve">1) Salary Basis - </t>
    </r>
    <r>
      <rPr>
        <sz val="9"/>
        <color theme="1"/>
        <rFont val="Tahoma"/>
        <family val="2"/>
      </rPr>
      <t xml:space="preserve">The salary scale for Licensed HVAC  </t>
    </r>
  </si>
  <si>
    <t xml:space="preserve">    Mechanic/Electrician is based upon a 245 day contract</t>
  </si>
  <si>
    <t xml:space="preserve">    at 8 hours per day. The Mechanic/Maintenance scale is</t>
  </si>
  <si>
    <t xml:space="preserve">    based upon a 249 day contract at 8 hours per day.</t>
  </si>
  <si>
    <t>ANNUAL RATES</t>
  </si>
  <si>
    <t>Rates</t>
  </si>
  <si>
    <t>4 Hours</t>
  </si>
  <si>
    <t>5 Hours</t>
  </si>
  <si>
    <t>5.5 Hours</t>
  </si>
  <si>
    <t>6 Hours</t>
  </si>
  <si>
    <t>Dispatcher</t>
  </si>
  <si>
    <t>COMMENTS:</t>
  </si>
  <si>
    <r>
      <rPr>
        <b/>
        <sz val="10"/>
        <color theme="1"/>
        <rFont val="Arial"/>
        <family val="2"/>
      </rPr>
      <t>Driver Contract</t>
    </r>
    <r>
      <rPr>
        <sz val="10"/>
        <color theme="1"/>
        <rFont val="Arial"/>
        <family val="2"/>
      </rPr>
      <t xml:space="preserve"> - A Driver's contractual rate (4, 5 or 6 hours per day)</t>
    </r>
  </si>
  <si>
    <t>is used for VRS reporting and is based on 180 days. This includes 10</t>
  </si>
  <si>
    <t xml:space="preserve">per hour and the Temporary rate is based upon the experience level of </t>
  </si>
  <si>
    <t>the driver. Temporary drivers or Long Term Substitutes are defined as</t>
  </si>
  <si>
    <t>a driver assigned to a regular route for at least 15 days.</t>
  </si>
  <si>
    <r>
      <rPr>
        <b/>
        <sz val="9"/>
        <color theme="1"/>
        <rFont val="Tahoma"/>
        <family val="2"/>
      </rPr>
      <t>Field Trips</t>
    </r>
    <r>
      <rPr>
        <sz val="9"/>
        <color theme="1"/>
        <rFont val="Tahoma"/>
        <family val="2"/>
      </rPr>
      <t xml:space="preserve"> - Driver will be paid at contracted hourly rate</t>
    </r>
  </si>
  <si>
    <r>
      <rPr>
        <b/>
        <sz val="9"/>
        <color theme="1"/>
        <rFont val="Tahoma"/>
        <family val="2"/>
      </rPr>
      <t>Overnight Trips</t>
    </r>
    <r>
      <rPr>
        <sz val="9"/>
        <color theme="1"/>
        <rFont val="Tahoma"/>
        <family val="2"/>
      </rPr>
      <t xml:space="preserve"> - Drivers will be paid at their contracted hourly rate for</t>
    </r>
  </si>
  <si>
    <t xml:space="preserve">be at the group's disposal (this is considered wait time). Room and meal </t>
  </si>
  <si>
    <t>costs will be paid to drivers who submit reimbursement requests to the</t>
  </si>
  <si>
    <t>Group Sponsor.</t>
  </si>
  <si>
    <r>
      <rPr>
        <b/>
        <sz val="10"/>
        <color theme="1"/>
        <rFont val="Arial"/>
        <family val="2"/>
      </rPr>
      <t>Sick Leave Incentive</t>
    </r>
    <r>
      <rPr>
        <sz val="10"/>
        <color theme="1"/>
        <rFont val="Arial"/>
        <family val="2"/>
      </rPr>
      <t xml:space="preserve"> - Drivers that do not use any sick leave during </t>
    </r>
  </si>
  <si>
    <t>Coaching Exp</t>
  </si>
  <si>
    <t>Salary Scale</t>
  </si>
  <si>
    <t>Powhatan High School</t>
  </si>
  <si>
    <t>Powhatan HS</t>
  </si>
  <si>
    <t>Powhatan Middle School</t>
  </si>
  <si>
    <t>Athletic Director Assistant</t>
  </si>
  <si>
    <t>Indoor Track Boys- Head</t>
  </si>
  <si>
    <t>Wrestling V - Head</t>
  </si>
  <si>
    <t>Athletic Trainer</t>
  </si>
  <si>
    <t>Indoor Track Girls- Head</t>
  </si>
  <si>
    <t>Wrestling V - Assistant</t>
  </si>
  <si>
    <t xml:space="preserve">Band </t>
  </si>
  <si>
    <t>Indoor Track - Assistant</t>
  </si>
  <si>
    <t>Wrestling subV - Assistant</t>
  </si>
  <si>
    <t>Band Assistant (2)</t>
  </si>
  <si>
    <t>Lacrosse V Boys- Head</t>
  </si>
  <si>
    <t>Yearbook</t>
  </si>
  <si>
    <t>Baseball V - Head</t>
  </si>
  <si>
    <t>Lacrosse V Boys- Asst</t>
  </si>
  <si>
    <t>Baseball V - Assistant</t>
  </si>
  <si>
    <t>Lacrosse V Girls- Head</t>
  </si>
  <si>
    <t>Other</t>
  </si>
  <si>
    <t>Baseball JV - Head</t>
  </si>
  <si>
    <t>Lacrosse V Girls- Asst</t>
  </si>
  <si>
    <t>ACE Team</t>
  </si>
  <si>
    <t>Cultural Awareness</t>
  </si>
  <si>
    <t>Basketball V Boys - Head</t>
  </si>
  <si>
    <t>Lacrosse JV Boys - Head</t>
  </si>
  <si>
    <t>ACE Team - Assistant</t>
  </si>
  <si>
    <t>Lead Teacher-Dept</t>
  </si>
  <si>
    <t>Basketball V Boys - Assistant</t>
  </si>
  <si>
    <t>Lacrosse JV Girls - Head</t>
  </si>
  <si>
    <t>Activities Floater</t>
  </si>
  <si>
    <t>Lead Teacher-STEM</t>
  </si>
  <si>
    <t>Basketball V Girls - Head</t>
  </si>
  <si>
    <t>Literary Magazine</t>
  </si>
  <si>
    <t>Athletic Director</t>
  </si>
  <si>
    <t>Lead Guid. Counselor</t>
  </si>
  <si>
    <t>Basketball V Girls - Assistant</t>
  </si>
  <si>
    <t>National Honor Society</t>
  </si>
  <si>
    <t>Athletic Floater (2)</t>
  </si>
  <si>
    <t>CTE Coordinator</t>
  </si>
  <si>
    <t>Basketball JV Boys - Head</t>
  </si>
  <si>
    <t>Newspaper</t>
  </si>
  <si>
    <t>Band</t>
  </si>
  <si>
    <t>National Board Cert - MAX of</t>
  </si>
  <si>
    <t>Basketball JV Girls - Head</t>
  </si>
  <si>
    <t>Baseball Boys - Head</t>
  </si>
  <si>
    <t>Dual Enrollment (4)</t>
  </si>
  <si>
    <t>SCA Sponsor (2)</t>
  </si>
  <si>
    <t>Scholastics Bowl - Head</t>
  </si>
  <si>
    <t>Basketball Boys - Head</t>
  </si>
  <si>
    <t>Cheerleading Winter - Head</t>
  </si>
  <si>
    <t>Scholastics Bowl - Asst</t>
  </si>
  <si>
    <t>Basketball Boys Assistant</t>
  </si>
  <si>
    <t>Cheerleading Winter - Asst.</t>
  </si>
  <si>
    <t>Science Olympiad</t>
  </si>
  <si>
    <t>Basketball Girls - Head</t>
  </si>
  <si>
    <r>
      <rPr>
        <b/>
        <sz val="9"/>
        <color theme="1"/>
        <rFont val="Tahoma"/>
        <family val="2"/>
      </rPr>
      <t xml:space="preserve">1) </t>
    </r>
    <r>
      <rPr>
        <sz val="9"/>
        <color theme="1"/>
        <rFont val="Tahoma"/>
        <family val="2"/>
      </rPr>
      <t>Placement on this scale is based</t>
    </r>
  </si>
  <si>
    <t>Chorus</t>
  </si>
  <si>
    <t>Soccer V Boys - Head</t>
  </si>
  <si>
    <t>Basketball Girls Assistant</t>
  </si>
  <si>
    <t>upon experience with this activity.</t>
  </si>
  <si>
    <t xml:space="preserve">Class Sponsor 9th </t>
  </si>
  <si>
    <t>Soccer V Boys - Assistant</t>
  </si>
  <si>
    <t>Cheerleading</t>
  </si>
  <si>
    <t>Class Sponsor 10th</t>
  </si>
  <si>
    <t>Soccer JV Boys - Head</t>
  </si>
  <si>
    <r>
      <rPr>
        <b/>
        <sz val="9"/>
        <color theme="1"/>
        <rFont val="Tahoma"/>
        <family val="2"/>
      </rPr>
      <t xml:space="preserve">2) </t>
    </r>
    <r>
      <rPr>
        <sz val="9"/>
        <color theme="1"/>
        <rFont val="Tahoma"/>
        <family val="2"/>
      </rPr>
      <t xml:space="preserve">Stipend pay is not included in VRS </t>
    </r>
  </si>
  <si>
    <t>Class Sponsor 11th</t>
  </si>
  <si>
    <t>Soccer V Girls - Head</t>
  </si>
  <si>
    <t>Cross County - Head</t>
  </si>
  <si>
    <t>creditable compensation unless the</t>
  </si>
  <si>
    <t>Soccer V Girls - Assistant</t>
  </si>
  <si>
    <t>Cross County Assistant</t>
  </si>
  <si>
    <t>Cross Country Boys - Head</t>
  </si>
  <si>
    <t>Soccer JV Girls - Head</t>
  </si>
  <si>
    <t>FFA Sponsor</t>
  </si>
  <si>
    <r>
      <rPr>
        <sz val="9"/>
        <color theme="1"/>
        <rFont val="Tahoma"/>
        <family val="2"/>
      </rPr>
      <t xml:space="preserve">contract </t>
    </r>
    <r>
      <rPr>
        <i/>
        <sz val="9"/>
        <color theme="1"/>
        <rFont val="Tahoma"/>
        <family val="2"/>
      </rPr>
      <t>(band, chorus, Natl Board Cert)</t>
    </r>
    <r>
      <rPr>
        <sz val="9"/>
        <color theme="1"/>
        <rFont val="Tahoma"/>
        <family val="2"/>
      </rPr>
      <t>.</t>
    </r>
  </si>
  <si>
    <t>Cross Country Girls - Head</t>
  </si>
  <si>
    <t>Softball V - Head</t>
  </si>
  <si>
    <t>Forensics</t>
  </si>
  <si>
    <t>CTE - FBLA</t>
  </si>
  <si>
    <t>Softball V - Assistant</t>
  </si>
  <si>
    <t>Forensics Assistant</t>
  </si>
  <si>
    <t>CTE - FFA</t>
  </si>
  <si>
    <t>Softball JV - Head</t>
  </si>
  <si>
    <t>Golf</t>
  </si>
  <si>
    <t>CTE - Skills USA</t>
  </si>
  <si>
    <t xml:space="preserve">Summer Gym </t>
  </si>
  <si>
    <t>Jr. Winter Guard</t>
  </si>
  <si>
    <t>Dance Team</t>
  </si>
  <si>
    <t>Summer Weight Rm.</t>
  </si>
  <si>
    <t xml:space="preserve">SCA Sponsor </t>
  </si>
  <si>
    <t>Swim - Head</t>
  </si>
  <si>
    <t>Soccer - Head</t>
  </si>
  <si>
    <t>Drama Assistant</t>
  </si>
  <si>
    <t>Swim - Assistant</t>
  </si>
  <si>
    <t>Soccer Assistant</t>
  </si>
  <si>
    <t>Field Hockey V - Head</t>
  </si>
  <si>
    <t>Tennis V Boys</t>
  </si>
  <si>
    <t>Softball - Head</t>
  </si>
  <si>
    <t>Field Hockey JV - Head</t>
  </si>
  <si>
    <t>Tennis V Girls</t>
  </si>
  <si>
    <t>Softball Assistant</t>
  </si>
  <si>
    <t>Football Varsity - Head</t>
  </si>
  <si>
    <t>Outdoor Track Boys- Head</t>
  </si>
  <si>
    <t>Track - Head</t>
  </si>
  <si>
    <t>Football Varsity - Asst (4)</t>
  </si>
  <si>
    <t>Outdoor Track Girls- Head</t>
  </si>
  <si>
    <t>Track Assistant</t>
  </si>
  <si>
    <t>Football JV - Head</t>
  </si>
  <si>
    <t>Outdoor Track Boys- Asst</t>
  </si>
  <si>
    <t>Football JV - Assistant</t>
  </si>
  <si>
    <t>Outdoor Track Girls- Asst</t>
  </si>
  <si>
    <t>Volleyball - Head</t>
  </si>
  <si>
    <t>Future Problem Solvers</t>
  </si>
  <si>
    <t>Volleyball V - Head</t>
  </si>
  <si>
    <t>Volleyball Assistant</t>
  </si>
  <si>
    <t>Gifted Model UN</t>
  </si>
  <si>
    <t>Volleyball V - Assistant</t>
  </si>
  <si>
    <t>Yearbook (2)</t>
  </si>
  <si>
    <t>Volleyball JV - Head</t>
  </si>
  <si>
    <t>Weight Room Supr-per season</t>
  </si>
  <si>
    <t>Elem AP</t>
  </si>
  <si>
    <t>200 Day T</t>
  </si>
  <si>
    <t>Variance</t>
  </si>
  <si>
    <t>Percent</t>
  </si>
  <si>
    <r>
      <rPr>
        <b/>
        <sz val="9"/>
        <color theme="1"/>
        <rFont val="Tahoma"/>
        <family val="2"/>
      </rPr>
      <t>Substitute and Temporary Drivers</t>
    </r>
    <r>
      <rPr>
        <sz val="9"/>
        <color theme="1"/>
        <rFont val="Tahoma"/>
        <family val="2"/>
      </rPr>
      <t xml:space="preserve"> - The substitute pay rate is </t>
    </r>
    <r>
      <rPr>
        <b/>
        <sz val="9"/>
        <color theme="1"/>
        <rFont val="Tahoma"/>
        <family val="2"/>
      </rPr>
      <t>$18.00</t>
    </r>
    <r>
      <rPr>
        <sz val="9"/>
        <color theme="1"/>
        <rFont val="Tahoma"/>
        <family val="2"/>
      </rPr>
      <t xml:space="preserve"> </t>
    </r>
  </si>
  <si>
    <r>
      <t xml:space="preserve">for actual drive time and </t>
    </r>
    <r>
      <rPr>
        <b/>
        <sz val="9"/>
        <color theme="1"/>
        <rFont val="Tahoma"/>
        <family val="2"/>
      </rPr>
      <t>$12.00</t>
    </r>
    <r>
      <rPr>
        <sz val="9"/>
        <color theme="1"/>
        <rFont val="Tahoma"/>
        <family val="2"/>
      </rPr>
      <t xml:space="preserve"> per hour for wait time.</t>
    </r>
  </si>
  <si>
    <r>
      <t xml:space="preserve">actual drive time, and </t>
    </r>
    <r>
      <rPr>
        <b/>
        <sz val="9"/>
        <color theme="1"/>
        <rFont val="Tahoma"/>
        <family val="2"/>
      </rPr>
      <t>$12.00</t>
    </r>
    <r>
      <rPr>
        <sz val="9"/>
        <color theme="1"/>
        <rFont val="Tahoma"/>
        <family val="2"/>
      </rPr>
      <t xml:space="preserve"> per hour for the time the driver is required</t>
    </r>
  </si>
  <si>
    <r>
      <rPr>
        <b/>
        <sz val="10"/>
        <color theme="1"/>
        <rFont val="Arial"/>
        <family val="2"/>
      </rPr>
      <t>Training Time</t>
    </r>
    <r>
      <rPr>
        <sz val="10"/>
        <color theme="1"/>
        <rFont val="Arial"/>
        <family val="2"/>
      </rPr>
      <t xml:space="preserve"> - Driver applicants in training are paid </t>
    </r>
    <r>
      <rPr>
        <b/>
        <sz val="10"/>
        <color theme="1"/>
        <rFont val="Arial"/>
        <family val="2"/>
      </rPr>
      <t>$11.00</t>
    </r>
    <r>
      <rPr>
        <sz val="10"/>
        <color theme="1"/>
        <rFont val="Arial"/>
        <family val="2"/>
      </rPr>
      <t xml:space="preserve"> per hour. </t>
    </r>
  </si>
  <si>
    <r>
      <t xml:space="preserve">the year will receive a payment of </t>
    </r>
    <r>
      <rPr>
        <b/>
        <sz val="10"/>
        <color theme="1"/>
        <rFont val="Arial"/>
        <family val="2"/>
      </rPr>
      <t>$40</t>
    </r>
    <r>
      <rPr>
        <sz val="10"/>
        <color theme="1"/>
        <rFont val="Arial"/>
        <family val="2"/>
      </rPr>
      <t xml:space="preserve"> per day for the 10 days earned,</t>
    </r>
  </si>
  <si>
    <r>
      <t xml:space="preserve">if sick leave is used the daily payment is </t>
    </r>
    <r>
      <rPr>
        <b/>
        <sz val="10"/>
        <color theme="1"/>
        <rFont val="Arial"/>
        <family val="2"/>
      </rPr>
      <t>$35</t>
    </r>
    <r>
      <rPr>
        <sz val="10"/>
        <color theme="1"/>
        <rFont val="Arial"/>
        <family val="2"/>
      </rPr>
      <t xml:space="preserve"> per day for a maximum</t>
    </r>
  </si>
  <si>
    <t>payment of nine days.</t>
  </si>
  <si>
    <t>Summer School</t>
  </si>
  <si>
    <t xml:space="preserve">    include supplements</t>
  </si>
  <si>
    <t xml:space="preserve">    for secretary and</t>
  </si>
  <si>
    <t xml:space="preserve">2) The substitute rates </t>
  </si>
  <si>
    <t>for 5 to  6 hours depending upon scheduled run times.</t>
  </si>
  <si>
    <t xml:space="preserve">minutes for pre &amp; post checks. Double run drivers will be issued a contract </t>
  </si>
  <si>
    <t>paid for the difference in their employment rate &amp; the $11.00 rate for the</t>
  </si>
  <si>
    <t>48 hours of training time after serving 6 months.</t>
  </si>
  <si>
    <r>
      <rPr>
        <b/>
        <sz val="10"/>
        <color theme="1"/>
        <rFont val="Tahoma"/>
        <family val="2"/>
      </rPr>
      <t>Dispatcher</t>
    </r>
    <r>
      <rPr>
        <sz val="10"/>
        <color theme="1"/>
        <rFont val="Tahoma"/>
        <family val="2"/>
      </rPr>
      <t xml:space="preserve"> - This contract is based upon an 8 hour day at 245 days.</t>
    </r>
  </si>
  <si>
    <t>Administrative Aid (3)</t>
  </si>
  <si>
    <t>Interact</t>
  </si>
  <si>
    <t>Adult Education Coordinator</t>
  </si>
  <si>
    <t>Administrative Aid (2)</t>
  </si>
  <si>
    <t>Robotics (2)</t>
  </si>
  <si>
    <t>Cheerleading Fall/ Comp. Head</t>
  </si>
  <si>
    <t>Baseball Boys Assistant  (2)</t>
  </si>
  <si>
    <t>Cheerleading Fall/Comp. JV</t>
  </si>
  <si>
    <t>Cheerleading Assistant</t>
  </si>
  <si>
    <t xml:space="preserve">Chorus </t>
  </si>
  <si>
    <t>Class Sponsor 12th (2)</t>
  </si>
  <si>
    <t>CTE-FCCLA</t>
  </si>
  <si>
    <t>CTE-JROTC (2)</t>
  </si>
  <si>
    <t>Drama (2)</t>
  </si>
  <si>
    <t>Student Activities Floater</t>
  </si>
  <si>
    <t>Hour</t>
  </si>
  <si>
    <t>7th</t>
  </si>
  <si>
    <t>6th</t>
  </si>
  <si>
    <t>RANK</t>
  </si>
  <si>
    <t>COST</t>
  </si>
  <si>
    <t>1) For School Year 2022 - 2023 a 5% increase was provided which included a step increase for experience.</t>
  </si>
  <si>
    <t xml:space="preserve">1) For School Year 2022 - 2023 a 5% increase was provided which included a step increase for experience. Also the Secondary AP scale received a targeted </t>
  </si>
  <si>
    <t>2) These scales do not include the Master ($2,250) or Doctorate ($3,367) Supplements.</t>
  </si>
  <si>
    <t xml:space="preserve">    adjustment to move all steps to the 9th ranking within the region based on hourly rates.</t>
  </si>
  <si>
    <t>2) Steps 16 to 25 and 27 to 28 also received targeted increases to bring them to the 7th ranking within the region based on hourly rates.</t>
  </si>
  <si>
    <t>AsstP/Asst Director</t>
  </si>
  <si>
    <t xml:space="preserve">    $90.00 per day and $97.00 per day for long term.</t>
  </si>
  <si>
    <t>5) For SY 2022 - 2023 a 5% increase was provided</t>
  </si>
  <si>
    <t xml:space="preserve">    which included a step increase for experience. </t>
  </si>
  <si>
    <t xml:space="preserve">For School Year 2022 - 2023 a 5% increase was provided which included a step increase for experience. </t>
  </si>
  <si>
    <t xml:space="preserve">    for Masters ($2,250) </t>
  </si>
  <si>
    <t xml:space="preserve">5) For School Year </t>
  </si>
  <si>
    <t xml:space="preserve">    increase was provided</t>
  </si>
  <si>
    <t xml:space="preserve">    2022 - 2023 a 5% </t>
  </si>
  <si>
    <t xml:space="preserve">    which included a step</t>
  </si>
  <si>
    <t xml:space="preserve">    experience. </t>
  </si>
  <si>
    <t xml:space="preserve">    increase for</t>
  </si>
  <si>
    <t xml:space="preserve">    or Doctorate ($3,367)</t>
  </si>
  <si>
    <t xml:space="preserve">    receptionist are </t>
  </si>
  <si>
    <t xml:space="preserve">    $97.00 long term.</t>
  </si>
  <si>
    <t xml:space="preserve">    $90.00 per day and </t>
  </si>
  <si>
    <r>
      <rPr>
        <b/>
        <sz val="10"/>
        <color rgb="FF000000"/>
        <rFont val="Arial"/>
        <family val="2"/>
      </rPr>
      <t>2) Salary Adjustments</t>
    </r>
    <r>
      <rPr>
        <sz val="10"/>
        <color rgb="FF000000"/>
        <rFont val="Arial"/>
        <family val="2"/>
      </rPr>
      <t xml:space="preserve"> - For School Year 2022 - 2023 a</t>
    </r>
  </si>
  <si>
    <t xml:space="preserve">    5% increase was provided which included a step</t>
  </si>
  <si>
    <t xml:space="preserve">    increase for experience. Also the Mechanic scale </t>
  </si>
  <si>
    <t xml:space="preserve">    9th ranking within the region based on hourly rates.</t>
  </si>
  <si>
    <t xml:space="preserve">    received a targeted adjustment to move all steps to the </t>
  </si>
  <si>
    <t>included a step increase for experience.</t>
  </si>
  <si>
    <r>
      <rPr>
        <b/>
        <sz val="10"/>
        <color rgb="FF000000"/>
        <rFont val="Arial"/>
        <family val="2"/>
      </rPr>
      <t>Salary Adjustments</t>
    </r>
    <r>
      <rPr>
        <sz val="10"/>
        <color rgb="FF000000"/>
        <rFont val="Arial"/>
        <family val="2"/>
      </rPr>
      <t xml:space="preserve"> - For FY23 a 5% adjustment was provided which</t>
    </r>
  </si>
  <si>
    <r>
      <rPr>
        <b/>
        <sz val="9"/>
        <color theme="1"/>
        <rFont val="Tahoma"/>
        <family val="2"/>
      </rPr>
      <t>Overtime</t>
    </r>
    <r>
      <rPr>
        <sz val="9"/>
        <color theme="1"/>
        <rFont val="Tahoma"/>
        <family val="2"/>
      </rPr>
      <t xml:space="preserve"> - These positions are classified as Non-exempt under the Fair </t>
    </r>
  </si>
  <si>
    <t xml:space="preserve">Labor Standards Act, therefore pay is based upon actual hours worked. </t>
  </si>
  <si>
    <t>Persons who exceed 40 hours per week will be paid at one and</t>
  </si>
  <si>
    <t>one-half times their hourly rate for hours worked over forty per week.</t>
  </si>
  <si>
    <t>Upon successful completion &amp; becoming employed by PCPS will be</t>
  </si>
  <si>
    <t xml:space="preserve">activity is part of their basic teaching </t>
  </si>
  <si>
    <t>12 Month Elem</t>
  </si>
  <si>
    <t>Asst. Principal/Specialist</t>
  </si>
  <si>
    <t>Elementary</t>
  </si>
  <si>
    <t>Elem. 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</si>
</sst>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&quot;$&quot;#,##0"/>
    <numFmt numFmtId="165" formatCode="0.0%"/>
  </numFmts>
  <fonts count="46" x14ac:knownFonts="1">
    <font>
      <sz val="10"/>
      <color rgb="FF000000"/>
      <name val="Arial"/>
    </font>
    <font>
      <b/>
      <sz val="9"/>
      <color theme="1"/>
      <name val="Tahoma"/>
      <family val="2"/>
    </font>
    <font>
      <b/>
      <u/>
      <sz val="9"/>
      <color theme="1"/>
      <name val="Tahoma"/>
      <family val="2"/>
    </font>
    <font>
      <b/>
      <u/>
      <sz val="9"/>
      <color theme="1"/>
      <name val="Tahoma"/>
      <family val="2"/>
    </font>
    <font>
      <b/>
      <u/>
      <sz val="9"/>
      <color theme="1"/>
      <name val="Tahoma"/>
      <family val="2"/>
    </font>
    <font>
      <sz val="9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theme="1"/>
      <name val="Tahoma"/>
      <family val="2"/>
    </font>
    <font>
      <b/>
      <u/>
      <sz val="10"/>
      <color theme="1"/>
      <name val="Tahoma"/>
      <family val="2"/>
    </font>
    <font>
      <b/>
      <u/>
      <sz val="10"/>
      <color theme="1"/>
      <name val="Tahoma"/>
      <family val="2"/>
    </font>
    <font>
      <sz val="10"/>
      <color theme="1"/>
      <name val="Calibri"/>
      <family val="2"/>
    </font>
    <font>
      <b/>
      <u/>
      <sz val="10"/>
      <color theme="1"/>
      <name val="Tahoma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0"/>
      <color theme="1"/>
      <name val="Tahoma"/>
      <family val="2"/>
    </font>
    <font>
      <b/>
      <u/>
      <sz val="10"/>
      <color theme="1"/>
      <name val="Tahoma"/>
      <family val="2"/>
    </font>
    <font>
      <b/>
      <u/>
      <sz val="10"/>
      <color theme="1"/>
      <name val="Tahoma"/>
      <family val="2"/>
    </font>
    <font>
      <b/>
      <u/>
      <sz val="10"/>
      <color theme="1"/>
      <name val="Tahoma"/>
      <family val="2"/>
    </font>
    <font>
      <b/>
      <sz val="12"/>
      <color theme="1"/>
      <name val="Tahoma"/>
      <family val="2"/>
    </font>
    <font>
      <b/>
      <u/>
      <sz val="10"/>
      <color theme="1"/>
      <name val="Tahoma"/>
      <family val="2"/>
    </font>
    <font>
      <b/>
      <u/>
      <sz val="10"/>
      <color theme="1"/>
      <name val="Tahoma"/>
      <family val="2"/>
    </font>
    <font>
      <b/>
      <u/>
      <sz val="10"/>
      <color theme="1"/>
      <name val="Arial"/>
      <family val="2"/>
    </font>
    <font>
      <i/>
      <sz val="9"/>
      <color theme="1"/>
      <name val="Tahoma"/>
      <family val="2"/>
    </font>
    <font>
      <sz val="10"/>
      <color rgb="FF000000"/>
      <name val="Arial"/>
      <family val="2"/>
    </font>
    <font>
      <u/>
      <sz val="9"/>
      <color theme="1"/>
      <name val="Tahoma"/>
      <family val="2"/>
    </font>
    <font>
      <b/>
      <u/>
      <sz val="10"/>
      <color rgb="FF000000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9"/>
      <color theme="1"/>
      <name val="Tahoma"/>
      <family val="2"/>
    </font>
    <font>
      <b/>
      <sz val="10"/>
      <color theme="1"/>
      <name val="Tahoma"/>
      <family val="2"/>
    </font>
    <font>
      <sz val="9"/>
      <color theme="1"/>
      <name val="Tahoma"/>
      <family val="2"/>
    </font>
    <font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00000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99CC00"/>
        <bgColor rgb="FF99CC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1">
    <xf numFmtId="0" fontId="0" fillId="0" borderId="0" xfId="0" applyFont="1" applyAlignment="1"/>
    <xf numFmtId="0" fontId="1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2" borderId="5" xfId="0" applyNumberFormat="1" applyFont="1" applyFill="1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6" fillId="0" borderId="4" xfId="0" applyFont="1" applyBorder="1" applyAlignment="1">
      <alignment horizontal="center"/>
    </xf>
    <xf numFmtId="3" fontId="7" fillId="0" borderId="0" xfId="0" applyNumberFormat="1" applyFont="1" applyAlignment="1"/>
    <xf numFmtId="3" fontId="1" fillId="0" borderId="0" xfId="0" applyNumberFormat="1" applyFont="1" applyAlignment="1">
      <alignment horizontal="left"/>
    </xf>
    <xf numFmtId="0" fontId="8" fillId="0" borderId="0" xfId="0" applyFont="1" applyAlignment="1"/>
    <xf numFmtId="0" fontId="1" fillId="0" borderId="0" xfId="0" applyFont="1" applyAlignment="1"/>
    <xf numFmtId="3" fontId="8" fillId="0" borderId="0" xfId="0" applyNumberFormat="1" applyFont="1" applyAlignment="1">
      <alignment horizontal="center"/>
    </xf>
    <xf numFmtId="4" fontId="7" fillId="0" borderId="0" xfId="0" applyNumberFormat="1" applyFont="1" applyAlignment="1"/>
    <xf numFmtId="0" fontId="9" fillId="0" borderId="1" xfId="0" applyFont="1" applyBorder="1" applyAlignment="1"/>
    <xf numFmtId="0" fontId="10" fillId="0" borderId="2" xfId="0" applyFont="1" applyBorder="1" applyAlignment="1"/>
    <xf numFmtId="8" fontId="11" fillId="0" borderId="3" xfId="0" applyNumberFormat="1" applyFont="1" applyBorder="1" applyAlignment="1">
      <alignment horizontal="center"/>
    </xf>
    <xf numFmtId="0" fontId="10" fillId="0" borderId="0" xfId="0" applyFont="1" applyAlignment="1"/>
    <xf numFmtId="0" fontId="10" fillId="0" borderId="4" xfId="0" applyFont="1" applyBorder="1" applyAlignment="1"/>
    <xf numFmtId="8" fontId="10" fillId="0" borderId="6" xfId="0" applyNumberFormat="1" applyFont="1" applyBorder="1" applyAlignment="1"/>
    <xf numFmtId="0" fontId="9" fillId="0" borderId="4" xfId="0" applyFont="1" applyBorder="1" applyAlignment="1"/>
    <xf numFmtId="8" fontId="10" fillId="0" borderId="0" xfId="0" applyNumberFormat="1" applyFont="1" applyAlignment="1"/>
    <xf numFmtId="0" fontId="10" fillId="0" borderId="9" xfId="0" applyFont="1" applyBorder="1" applyAlignment="1"/>
    <xf numFmtId="0" fontId="10" fillId="0" borderId="7" xfId="0" applyFont="1" applyBorder="1" applyAlignment="1"/>
    <xf numFmtId="8" fontId="10" fillId="0" borderId="8" xfId="0" applyNumberFormat="1" applyFont="1" applyBorder="1" applyAlignment="1"/>
    <xf numFmtId="0" fontId="13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left"/>
    </xf>
    <xf numFmtId="3" fontId="6" fillId="3" borderId="5" xfId="0" applyNumberFormat="1" applyFont="1" applyFill="1" applyBorder="1" applyAlignment="1">
      <alignment horizontal="center"/>
    </xf>
    <xf numFmtId="0" fontId="16" fillId="0" borderId="0" xfId="0" applyFont="1"/>
    <xf numFmtId="3" fontId="6" fillId="4" borderId="5" xfId="0" applyNumberFormat="1" applyFont="1" applyFill="1" applyBorder="1" applyAlignment="1">
      <alignment horizontal="center"/>
    </xf>
    <xf numFmtId="0" fontId="7" fillId="4" borderId="5" xfId="0" applyFont="1" applyFill="1" applyBorder="1" applyAlignment="1"/>
    <xf numFmtId="0" fontId="7" fillId="0" borderId="0" xfId="0" applyFont="1" applyAlignment="1"/>
    <xf numFmtId="0" fontId="6" fillId="0" borderId="0" xfId="0" applyFont="1" applyAlignment="1"/>
    <xf numFmtId="0" fontId="18" fillId="0" borderId="0" xfId="0" applyFont="1" applyAlignment="1"/>
    <xf numFmtId="8" fontId="7" fillId="0" borderId="0" xfId="0" applyNumberFormat="1" applyFont="1" applyAlignment="1"/>
    <xf numFmtId="0" fontId="7" fillId="0" borderId="6" xfId="0" applyFont="1" applyBorder="1" applyAlignment="1"/>
    <xf numFmtId="0" fontId="20" fillId="0" borderId="0" xfId="0" applyFont="1" applyAlignment="1">
      <alignment horizontal="left"/>
    </xf>
    <xf numFmtId="0" fontId="21" fillId="0" borderId="0" xfId="0" applyFont="1" applyAlignment="1"/>
    <xf numFmtId="0" fontId="6" fillId="2" borderId="5" xfId="0" applyFont="1" applyFill="1" applyBorder="1" applyAlignment="1">
      <alignment horizontal="center"/>
    </xf>
    <xf numFmtId="0" fontId="13" fillId="0" borderId="0" xfId="0" applyFont="1" applyAlignment="1"/>
    <xf numFmtId="0" fontId="7" fillId="2" borderId="5" xfId="0" applyFont="1" applyFill="1" applyBorder="1" applyAlignment="1"/>
    <xf numFmtId="0" fontId="13" fillId="0" borderId="0" xfId="0" applyFont="1" applyAlignment="1">
      <alignment horizontal="center"/>
    </xf>
    <xf numFmtId="0" fontId="25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28" fillId="0" borderId="0" xfId="0" applyFont="1" applyAlignment="1"/>
    <xf numFmtId="3" fontId="6" fillId="0" borderId="0" xfId="0" applyNumberFormat="1" applyFont="1" applyAlignment="1">
      <alignment horizontal="left"/>
    </xf>
    <xf numFmtId="0" fontId="5" fillId="0" borderId="0" xfId="0" applyFont="1" applyAlignment="1"/>
    <xf numFmtId="164" fontId="7" fillId="0" borderId="0" xfId="0" applyNumberFormat="1" applyFont="1" applyAlignment="1"/>
    <xf numFmtId="164" fontId="7" fillId="2" borderId="5" xfId="0" applyNumberFormat="1" applyFont="1" applyFill="1" applyBorder="1" applyAlignment="1"/>
    <xf numFmtId="7" fontId="16" fillId="0" borderId="0" xfId="0" applyNumberFormat="1" applyFont="1"/>
    <xf numFmtId="164" fontId="16" fillId="0" borderId="0" xfId="0" applyNumberFormat="1" applyFont="1"/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165" fontId="1" fillId="0" borderId="12" xfId="0" applyNumberFormat="1" applyFont="1" applyBorder="1" applyAlignment="1">
      <alignment horizontal="center"/>
    </xf>
    <xf numFmtId="165" fontId="1" fillId="0" borderId="1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/>
    <xf numFmtId="3" fontId="6" fillId="0" borderId="14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3" fontId="5" fillId="0" borderId="16" xfId="0" applyNumberFormat="1" applyFont="1" applyBorder="1" applyAlignment="1">
      <alignment horizontal="center"/>
    </xf>
    <xf numFmtId="10" fontId="5" fillId="0" borderId="0" xfId="0" applyNumberFormat="1" applyFont="1" applyAlignment="1">
      <alignment horizontal="center"/>
    </xf>
    <xf numFmtId="6" fontId="5" fillId="0" borderId="0" xfId="0" applyNumberFormat="1" applyFont="1" applyAlignment="1"/>
    <xf numFmtId="3" fontId="6" fillId="0" borderId="15" xfId="0" applyNumberFormat="1" applyFont="1" applyBorder="1" applyAlignment="1">
      <alignment horizontal="center"/>
    </xf>
    <xf numFmtId="4" fontId="30" fillId="0" borderId="0" xfId="0" applyNumberFormat="1" applyFont="1" applyAlignment="1"/>
    <xf numFmtId="0" fontId="5" fillId="0" borderId="0" xfId="0" applyFont="1" applyAlignment="1">
      <alignment horizontal="left"/>
    </xf>
    <xf numFmtId="0" fontId="16" fillId="0" borderId="0" xfId="0" applyFont="1" applyAlignment="1"/>
    <xf numFmtId="4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center"/>
    </xf>
    <xf numFmtId="0" fontId="30" fillId="0" borderId="0" xfId="0" applyFont="1" applyAlignment="1"/>
    <xf numFmtId="4" fontId="5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6" xfId="0" applyFont="1" applyBorder="1" applyAlignment="1"/>
    <xf numFmtId="0" fontId="5" fillId="0" borderId="9" xfId="0" applyFont="1" applyBorder="1" applyAlignment="1"/>
    <xf numFmtId="0" fontId="7" fillId="0" borderId="8" xfId="0" applyFont="1" applyBorder="1" applyAlignment="1"/>
    <xf numFmtId="3" fontId="6" fillId="0" borderId="17" xfId="0" applyNumberFormat="1" applyFont="1" applyBorder="1" applyAlignment="1">
      <alignment horizontal="center"/>
    </xf>
    <xf numFmtId="3" fontId="6" fillId="0" borderId="18" xfId="0" applyNumberFormat="1" applyFont="1" applyBorder="1" applyAlignment="1">
      <alignment horizontal="center"/>
    </xf>
    <xf numFmtId="3" fontId="5" fillId="0" borderId="19" xfId="0" applyNumberFormat="1" applyFont="1" applyBorder="1" applyAlignment="1">
      <alignment horizontal="center"/>
    </xf>
    <xf numFmtId="3" fontId="5" fillId="0" borderId="20" xfId="0" applyNumberFormat="1" applyFont="1" applyBorder="1" applyAlignment="1">
      <alignment horizontal="center"/>
    </xf>
    <xf numFmtId="9" fontId="5" fillId="0" borderId="0" xfId="0" applyNumberFormat="1" applyFont="1" applyAlignment="1">
      <alignment horizontal="center"/>
    </xf>
    <xf numFmtId="3" fontId="6" fillId="4" borderId="14" xfId="0" applyNumberFormat="1" applyFont="1" applyFill="1" applyBorder="1" applyAlignment="1">
      <alignment horizontal="center"/>
    </xf>
    <xf numFmtId="165" fontId="7" fillId="0" borderId="0" xfId="0" applyNumberFormat="1" applyFont="1" applyAlignment="1"/>
    <xf numFmtId="10" fontId="5" fillId="0" borderId="0" xfId="0" applyNumberFormat="1" applyFont="1" applyAlignment="1"/>
    <xf numFmtId="38" fontId="0" fillId="0" borderId="0" xfId="0" applyNumberFormat="1" applyFont="1" applyAlignment="1"/>
    <xf numFmtId="4" fontId="0" fillId="0" borderId="0" xfId="0" applyNumberFormat="1" applyFont="1" applyAlignment="1"/>
    <xf numFmtId="0" fontId="31" fillId="0" borderId="0" xfId="0" applyFont="1" applyAlignment="1"/>
    <xf numFmtId="0" fontId="32" fillId="0" borderId="5" xfId="0" applyFont="1" applyFill="1" applyBorder="1" applyAlignment="1">
      <alignment horizontal="center"/>
    </xf>
    <xf numFmtId="0" fontId="33" fillId="0" borderId="0" xfId="0" applyFont="1" applyAlignment="1"/>
    <xf numFmtId="10" fontId="0" fillId="0" borderId="0" xfId="0" applyNumberFormat="1" applyFont="1" applyAlignment="1"/>
    <xf numFmtId="0" fontId="31" fillId="0" borderId="5" xfId="0" applyFont="1" applyFill="1" applyBorder="1" applyAlignment="1"/>
    <xf numFmtId="0" fontId="0" fillId="6" borderId="0" xfId="0" applyFont="1" applyFill="1" applyAlignment="1"/>
    <xf numFmtId="4" fontId="0" fillId="6" borderId="0" xfId="0" applyNumberFormat="1" applyFont="1" applyFill="1" applyAlignment="1"/>
    <xf numFmtId="0" fontId="1" fillId="0" borderId="21" xfId="0" applyFont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3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6" fillId="0" borderId="25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3" fontId="6" fillId="0" borderId="5" xfId="0" applyNumberFormat="1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3" fontId="6" fillId="2" borderId="27" xfId="0" applyNumberFormat="1" applyFont="1" applyFill="1" applyBorder="1" applyAlignment="1">
      <alignment horizontal="center"/>
    </xf>
    <xf numFmtId="3" fontId="6" fillId="0" borderId="27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3" fontId="6" fillId="0" borderId="28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7" fillId="0" borderId="5" xfId="0" applyFont="1" applyBorder="1" applyAlignment="1"/>
    <xf numFmtId="8" fontId="7" fillId="0" borderId="5" xfId="0" applyNumberFormat="1" applyFont="1" applyBorder="1" applyAlignment="1"/>
    <xf numFmtId="7" fontId="0" fillId="0" borderId="0" xfId="0" applyNumberFormat="1" applyFont="1" applyAlignment="1"/>
    <xf numFmtId="0" fontId="40" fillId="0" borderId="5" xfId="0" applyFont="1" applyFill="1" applyBorder="1" applyAlignment="1">
      <alignment horizontal="center"/>
    </xf>
    <xf numFmtId="7" fontId="7" fillId="0" borderId="5" xfId="0" applyNumberFormat="1" applyFont="1" applyFill="1" applyBorder="1" applyAlignment="1"/>
    <xf numFmtId="3" fontId="39" fillId="0" borderId="0" xfId="0" applyNumberFormat="1" applyFont="1" applyAlignment="1">
      <alignment horizontal="center"/>
    </xf>
    <xf numFmtId="3" fontId="0" fillId="0" borderId="0" xfId="0" applyNumberFormat="1" applyFont="1" applyAlignment="1"/>
    <xf numFmtId="3" fontId="34" fillId="0" borderId="0" xfId="0" applyNumberFormat="1" applyFont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9" fillId="0" borderId="10" xfId="0" applyFont="1" applyBorder="1" applyAlignment="1"/>
    <xf numFmtId="0" fontId="41" fillId="0" borderId="0" xfId="0" applyFont="1" applyAlignment="1"/>
    <xf numFmtId="8" fontId="10" fillId="0" borderId="6" xfId="0" applyNumberFormat="1" applyFont="1" applyFill="1" applyBorder="1" applyAlignment="1"/>
    <xf numFmtId="8" fontId="10" fillId="0" borderId="8" xfId="0" applyNumberFormat="1" applyFont="1" applyFill="1" applyBorder="1" applyAlignment="1"/>
    <xf numFmtId="8" fontId="10" fillId="0" borderId="0" xfId="0" applyNumberFormat="1" applyFont="1" applyFill="1" applyAlignment="1"/>
    <xf numFmtId="0" fontId="12" fillId="0" borderId="3" xfId="0" applyFont="1" applyFill="1" applyBorder="1" applyAlignment="1">
      <alignment horizontal="center"/>
    </xf>
    <xf numFmtId="6" fontId="0" fillId="0" borderId="0" xfId="0" applyNumberFormat="1" applyFont="1" applyAlignment="1"/>
    <xf numFmtId="8" fontId="0" fillId="0" borderId="0" xfId="0" applyNumberFormat="1" applyFont="1" applyAlignment="1"/>
    <xf numFmtId="0" fontId="6" fillId="0" borderId="5" xfId="0" applyFont="1" applyBorder="1" applyAlignment="1">
      <alignment horizontal="center"/>
    </xf>
    <xf numFmtId="6" fontId="6" fillId="0" borderId="5" xfId="0" applyNumberFormat="1" applyFont="1" applyFill="1" applyBorder="1" applyAlignment="1">
      <alignment horizontal="center"/>
    </xf>
    <xf numFmtId="0" fontId="1" fillId="0" borderId="22" xfId="0" applyFont="1" applyBorder="1" applyAlignment="1"/>
    <xf numFmtId="0" fontId="37" fillId="0" borderId="22" xfId="0" applyFont="1" applyFill="1" applyBorder="1" applyAlignment="1">
      <alignment horizontal="center"/>
    </xf>
    <xf numFmtId="3" fontId="13" fillId="0" borderId="23" xfId="0" applyNumberFormat="1" applyFont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3" fontId="13" fillId="0" borderId="25" xfId="0" applyNumberFormat="1" applyFont="1" applyBorder="1" applyAlignment="1">
      <alignment horizontal="center"/>
    </xf>
    <xf numFmtId="9" fontId="22" fillId="0" borderId="5" xfId="0" applyNumberFormat="1" applyFont="1" applyFill="1" applyBorder="1" applyAlignment="1">
      <alignment horizontal="center"/>
    </xf>
    <xf numFmtId="9" fontId="23" fillId="0" borderId="25" xfId="0" applyNumberFormat="1" applyFont="1" applyBorder="1" applyAlignment="1">
      <alignment horizontal="center"/>
    </xf>
    <xf numFmtId="8" fontId="6" fillId="0" borderId="5" xfId="0" applyNumberFormat="1" applyFont="1" applyFill="1" applyBorder="1" applyAlignment="1"/>
    <xf numFmtId="6" fontId="6" fillId="0" borderId="25" xfId="0" applyNumberFormat="1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6" fontId="6" fillId="0" borderId="27" xfId="0" applyNumberFormat="1" applyFont="1" applyFill="1" applyBorder="1" applyAlignment="1">
      <alignment horizontal="center"/>
    </xf>
    <xf numFmtId="6" fontId="6" fillId="0" borderId="28" xfId="0" applyNumberFormat="1" applyFont="1" applyFill="1" applyBorder="1" applyAlignment="1">
      <alignment horizontal="center"/>
    </xf>
    <xf numFmtId="0" fontId="13" fillId="0" borderId="22" xfId="0" applyFont="1" applyBorder="1" applyAlignment="1">
      <alignment horizontal="left"/>
    </xf>
    <xf numFmtId="0" fontId="0" fillId="0" borderId="23" xfId="0" applyFont="1" applyBorder="1" applyAlignment="1"/>
    <xf numFmtId="0" fontId="7" fillId="0" borderId="24" xfId="0" applyFont="1" applyBorder="1" applyAlignment="1"/>
    <xf numFmtId="0" fontId="18" fillId="0" borderId="5" xfId="0" applyFont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8" fontId="0" fillId="0" borderId="5" xfId="0" applyNumberFormat="1" applyFont="1" applyBorder="1" applyAlignment="1"/>
    <xf numFmtId="38" fontId="6" fillId="0" borderId="5" xfId="0" applyNumberFormat="1" applyFont="1" applyFill="1" applyBorder="1" applyAlignment="1">
      <alignment horizontal="center"/>
    </xf>
    <xf numFmtId="38" fontId="0" fillId="0" borderId="25" xfId="0" applyNumberFormat="1" applyFont="1" applyBorder="1" applyAlignment="1"/>
    <xf numFmtId="0" fontId="6" fillId="0" borderId="27" xfId="0" applyFont="1" applyBorder="1" applyAlignment="1">
      <alignment horizontal="center"/>
    </xf>
    <xf numFmtId="8" fontId="0" fillId="0" borderId="27" xfId="0" applyNumberFormat="1" applyFont="1" applyBorder="1" applyAlignment="1"/>
    <xf numFmtId="38" fontId="6" fillId="0" borderId="27" xfId="0" applyNumberFormat="1" applyFont="1" applyFill="1" applyBorder="1" applyAlignment="1">
      <alignment horizontal="center"/>
    </xf>
    <xf numFmtId="3" fontId="6" fillId="0" borderId="27" xfId="0" applyNumberFormat="1" applyFont="1" applyFill="1" applyBorder="1" applyAlignment="1">
      <alignment horizontal="center"/>
    </xf>
    <xf numFmtId="38" fontId="0" fillId="0" borderId="28" xfId="0" applyNumberFormat="1" applyFont="1" applyBorder="1" applyAlignment="1"/>
    <xf numFmtId="38" fontId="0" fillId="0" borderId="5" xfId="0" applyNumberFormat="1" applyFont="1" applyBorder="1" applyAlignment="1"/>
    <xf numFmtId="8" fontId="6" fillId="0" borderId="5" xfId="0" applyNumberFormat="1" applyFont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3" fillId="0" borderId="22" xfId="0" applyFont="1" applyBorder="1" applyAlignment="1"/>
    <xf numFmtId="0" fontId="38" fillId="0" borderId="22" xfId="0" applyFont="1" applyFill="1" applyBorder="1" applyAlignment="1">
      <alignment horizontal="center"/>
    </xf>
    <xf numFmtId="0" fontId="34" fillId="0" borderId="22" xfId="0" applyFont="1" applyFill="1" applyBorder="1" applyAlignment="1">
      <alignment horizontal="center"/>
    </xf>
    <xf numFmtId="38" fontId="0" fillId="0" borderId="27" xfId="0" applyNumberFormat="1" applyFont="1" applyBorder="1" applyAlignment="1"/>
    <xf numFmtId="3" fontId="38" fillId="0" borderId="0" xfId="0" applyNumberFormat="1" applyFont="1" applyAlignment="1">
      <alignment horizontal="left"/>
    </xf>
    <xf numFmtId="6" fontId="6" fillId="0" borderId="5" xfId="0" applyNumberFormat="1" applyFont="1" applyBorder="1" applyAlignment="1">
      <alignment horizontal="center"/>
    </xf>
    <xf numFmtId="0" fontId="0" fillId="0" borderId="5" xfId="0" applyFont="1" applyBorder="1" applyAlignment="1"/>
    <xf numFmtId="8" fontId="7" fillId="0" borderId="22" xfId="0" applyNumberFormat="1" applyFont="1" applyBorder="1" applyAlignment="1"/>
    <xf numFmtId="0" fontId="13" fillId="2" borderId="22" xfId="0" applyFont="1" applyFill="1" applyBorder="1" applyAlignment="1">
      <alignment horizontal="center"/>
    </xf>
    <xf numFmtId="8" fontId="27" fillId="0" borderId="5" xfId="0" applyNumberFormat="1" applyFont="1" applyBorder="1" applyAlignment="1">
      <alignment horizontal="center"/>
    </xf>
    <xf numFmtId="3" fontId="6" fillId="0" borderId="25" xfId="0" applyNumberFormat="1" applyFont="1" applyFill="1" applyBorder="1" applyAlignment="1">
      <alignment horizontal="center"/>
    </xf>
    <xf numFmtId="8" fontId="6" fillId="0" borderId="27" xfId="0" applyNumberFormat="1" applyFont="1" applyBorder="1" applyAlignment="1">
      <alignment horizontal="center"/>
    </xf>
    <xf numFmtId="3" fontId="6" fillId="0" borderId="28" xfId="0" applyNumberFormat="1" applyFont="1" applyFill="1" applyBorder="1" applyAlignment="1">
      <alignment horizontal="center"/>
    </xf>
    <xf numFmtId="8" fontId="35" fillId="0" borderId="5" xfId="0" applyNumberFormat="1" applyFont="1" applyBorder="1" applyAlignment="1"/>
    <xf numFmtId="0" fontId="35" fillId="0" borderId="0" xfId="0" applyFont="1" applyFill="1" applyAlignment="1"/>
    <xf numFmtId="0" fontId="34" fillId="0" borderId="0" xfId="0" applyFont="1" applyFill="1" applyAlignment="1"/>
    <xf numFmtId="0" fontId="0" fillId="0" borderId="0" xfId="0" applyFont="1" applyFill="1" applyAlignment="1"/>
    <xf numFmtId="0" fontId="39" fillId="0" borderId="0" xfId="0" applyFont="1" applyFill="1" applyAlignment="1"/>
    <xf numFmtId="0" fontId="5" fillId="0" borderId="0" xfId="0" applyFont="1" applyFill="1" applyAlignment="1"/>
    <xf numFmtId="0" fontId="7" fillId="0" borderId="0" xfId="0" applyFont="1" applyFill="1" applyAlignment="1"/>
    <xf numFmtId="164" fontId="7" fillId="0" borderId="5" xfId="0" applyNumberFormat="1" applyFont="1" applyBorder="1" applyAlignment="1"/>
    <xf numFmtId="0" fontId="35" fillId="0" borderId="5" xfId="0" applyFont="1" applyFill="1" applyBorder="1" applyAlignment="1"/>
    <xf numFmtId="6" fontId="7" fillId="0" borderId="5" xfId="0" applyNumberFormat="1" applyFont="1" applyFill="1" applyBorder="1" applyAlignment="1"/>
    <xf numFmtId="164" fontId="7" fillId="0" borderId="5" xfId="0" applyNumberFormat="1" applyFont="1" applyFill="1" applyBorder="1" applyAlignment="1"/>
    <xf numFmtId="0" fontId="7" fillId="2" borderId="22" xfId="0" applyFont="1" applyFill="1" applyBorder="1" applyAlignment="1"/>
    <xf numFmtId="164" fontId="7" fillId="0" borderId="22" xfId="0" applyNumberFormat="1" applyFont="1" applyBorder="1" applyAlignment="1"/>
    <xf numFmtId="164" fontId="18" fillId="2" borderId="22" xfId="0" applyNumberFormat="1" applyFont="1" applyFill="1" applyBorder="1" applyAlignment="1">
      <alignment horizontal="center"/>
    </xf>
    <xf numFmtId="0" fontId="7" fillId="0" borderId="23" xfId="0" applyFont="1" applyBorder="1" applyAlignment="1"/>
    <xf numFmtId="0" fontId="19" fillId="0" borderId="5" xfId="0" applyFont="1" applyBorder="1" applyAlignment="1">
      <alignment horizontal="center"/>
    </xf>
    <xf numFmtId="0" fontId="0" fillId="0" borderId="5" xfId="0" applyFont="1" applyFill="1" applyBorder="1" applyAlignment="1"/>
    <xf numFmtId="0" fontId="40" fillId="0" borderId="25" xfId="0" applyFont="1" applyFill="1" applyBorder="1" applyAlignment="1">
      <alignment horizontal="center"/>
    </xf>
    <xf numFmtId="6" fontId="7" fillId="0" borderId="25" xfId="0" applyNumberFormat="1" applyFont="1" applyFill="1" applyBorder="1" applyAlignment="1"/>
    <xf numFmtId="8" fontId="7" fillId="0" borderId="25" xfId="0" applyNumberFormat="1" applyFont="1" applyBorder="1" applyAlignment="1"/>
    <xf numFmtId="0" fontId="7" fillId="2" borderId="27" xfId="0" applyFont="1" applyFill="1" applyBorder="1" applyAlignment="1"/>
    <xf numFmtId="6" fontId="7" fillId="0" borderId="27" xfId="0" applyNumberFormat="1" applyFont="1" applyFill="1" applyBorder="1" applyAlignment="1"/>
    <xf numFmtId="164" fontId="7" fillId="2" borderId="27" xfId="0" applyNumberFormat="1" applyFont="1" applyFill="1" applyBorder="1" applyAlignment="1"/>
    <xf numFmtId="164" fontId="7" fillId="0" borderId="27" xfId="0" applyNumberFormat="1" applyFont="1" applyBorder="1" applyAlignment="1"/>
    <xf numFmtId="8" fontId="7" fillId="0" borderId="28" xfId="0" applyNumberFormat="1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9" fillId="0" borderId="0" xfId="0" applyFont="1" applyAlignment="1"/>
    <xf numFmtId="0" fontId="2" fillId="0" borderId="1" xfId="0" applyFont="1" applyBorder="1" applyAlignment="1"/>
    <xf numFmtId="0" fontId="1" fillId="0" borderId="10" xfId="0" applyFont="1" applyBorder="1" applyAlignment="1"/>
    <xf numFmtId="0" fontId="5" fillId="0" borderId="10" xfId="0" applyFont="1" applyBorder="1" applyAlignment="1"/>
    <xf numFmtId="0" fontId="42" fillId="0" borderId="0" xfId="0" applyFont="1" applyAlignment="1"/>
    <xf numFmtId="4" fontId="39" fillId="0" borderId="0" xfId="0" applyNumberFormat="1" applyFont="1" applyAlignment="1">
      <alignment horizontal="left"/>
    </xf>
    <xf numFmtId="165" fontId="39" fillId="0" borderId="0" xfId="0" applyNumberFormat="1" applyFont="1" applyAlignment="1">
      <alignment horizontal="center"/>
    </xf>
    <xf numFmtId="3" fontId="6" fillId="7" borderId="5" xfId="0" applyNumberFormat="1" applyFont="1" applyFill="1" applyBorder="1" applyAlignment="1">
      <alignment horizontal="center"/>
    </xf>
    <xf numFmtId="3" fontId="6" fillId="7" borderId="0" xfId="0" applyNumberFormat="1" applyFont="1" applyFill="1" applyAlignment="1">
      <alignment horizontal="center"/>
    </xf>
    <xf numFmtId="8" fontId="0" fillId="5" borderId="5" xfId="0" applyNumberFormat="1" applyFont="1" applyFill="1" applyBorder="1" applyAlignment="1"/>
    <xf numFmtId="0" fontId="8" fillId="0" borderId="0" xfId="0" applyFont="1" applyFill="1" applyAlignment="1"/>
    <xf numFmtId="0" fontId="1" fillId="0" borderId="5" xfId="0" applyFont="1" applyFill="1" applyBorder="1" applyAlignment="1">
      <alignment horizontal="center"/>
    </xf>
    <xf numFmtId="3" fontId="1" fillId="8" borderId="5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3" fontId="2" fillId="8" borderId="5" xfId="0" applyNumberFormat="1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3" fontId="0" fillId="8" borderId="0" xfId="0" applyNumberFormat="1" applyFont="1" applyFill="1" applyAlignment="1"/>
    <xf numFmtId="0" fontId="0" fillId="0" borderId="24" xfId="0" applyFont="1" applyBorder="1" applyAlignment="1"/>
    <xf numFmtId="3" fontId="0" fillId="8" borderId="5" xfId="0" applyNumberFormat="1" applyFont="1" applyFill="1" applyBorder="1" applyAlignment="1"/>
    <xf numFmtId="0" fontId="0" fillId="8" borderId="5" xfId="0" applyFont="1" applyFill="1" applyBorder="1" applyAlignment="1"/>
    <xf numFmtId="4" fontId="6" fillId="0" borderId="5" xfId="0" applyNumberFormat="1" applyFont="1" applyFill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0" fontId="0" fillId="8" borderId="0" xfId="0" applyFont="1" applyFill="1" applyAlignment="1"/>
    <xf numFmtId="0" fontId="0" fillId="9" borderId="24" xfId="0" applyFont="1" applyFill="1" applyBorder="1" applyAlignment="1"/>
    <xf numFmtId="0" fontId="0" fillId="9" borderId="0" xfId="0" applyFont="1" applyFill="1" applyAlignment="1"/>
    <xf numFmtId="4" fontId="0" fillId="5" borderId="5" xfId="0" applyNumberFormat="1" applyFont="1" applyFill="1" applyBorder="1" applyAlignment="1">
      <alignment horizontal="center"/>
    </xf>
    <xf numFmtId="3" fontId="6" fillId="5" borderId="5" xfId="0" applyNumberFormat="1" applyFont="1" applyFill="1" applyBorder="1" applyAlignment="1">
      <alignment horizontal="center"/>
    </xf>
    <xf numFmtId="0" fontId="43" fillId="10" borderId="0" xfId="0" applyFont="1" applyFill="1" applyAlignment="1"/>
    <xf numFmtId="0" fontId="43" fillId="10" borderId="24" xfId="0" applyFont="1" applyFill="1" applyBorder="1" applyAlignment="1"/>
    <xf numFmtId="0" fontId="0" fillId="10" borderId="24" xfId="0" applyFont="1" applyFill="1" applyBorder="1" applyAlignment="1"/>
    <xf numFmtId="4" fontId="6" fillId="7" borderId="5" xfId="0" applyNumberFormat="1" applyFont="1" applyFill="1" applyBorder="1" applyAlignment="1">
      <alignment horizontal="center"/>
    </xf>
    <xf numFmtId="4" fontId="0" fillId="0" borderId="27" xfId="0" applyNumberFormat="1" applyFont="1" applyBorder="1" applyAlignment="1">
      <alignment horizontal="center"/>
    </xf>
    <xf numFmtId="3" fontId="6" fillId="7" borderId="27" xfId="0" applyNumberFormat="1" applyFont="1" applyFill="1" applyBorder="1" applyAlignment="1">
      <alignment horizontal="center"/>
    </xf>
    <xf numFmtId="3" fontId="6" fillId="11" borderId="27" xfId="0" applyNumberFormat="1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4" fontId="0" fillId="0" borderId="0" xfId="0" applyNumberFormat="1" applyFont="1" applyAlignment="1">
      <alignment horizontal="center"/>
    </xf>
    <xf numFmtId="3" fontId="8" fillId="0" borderId="0" xfId="0" applyNumberFormat="1" applyFont="1" applyAlignment="1"/>
    <xf numFmtId="0" fontId="8" fillId="10" borderId="0" xfId="0" applyFont="1" applyFill="1" applyAlignment="1"/>
    <xf numFmtId="0" fontId="43" fillId="0" borderId="29" xfId="0" applyFont="1" applyBorder="1" applyAlignment="1"/>
    <xf numFmtId="3" fontId="43" fillId="0" borderId="29" xfId="0" applyNumberFormat="1" applyFont="1" applyBorder="1" applyAlignment="1"/>
    <xf numFmtId="0" fontId="44" fillId="0" borderId="0" xfId="0" applyFont="1" applyAlignment="1"/>
    <xf numFmtId="3" fontId="5" fillId="0" borderId="0" xfId="0" applyNumberFormat="1" applyFont="1" applyAlignment="1">
      <alignment horizontal="left"/>
    </xf>
    <xf numFmtId="0" fontId="6" fillId="0" borderId="5" xfId="0" applyFont="1" applyBorder="1" applyAlignment="1">
      <alignment horizontal="left"/>
    </xf>
    <xf numFmtId="0" fontId="13" fillId="5" borderId="22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3" fontId="6" fillId="5" borderId="27" xfId="0" applyNumberFormat="1" applyFont="1" applyFill="1" applyBorder="1" applyAlignment="1">
      <alignment horizontal="center"/>
    </xf>
    <xf numFmtId="3" fontId="6" fillId="5" borderId="0" xfId="0" applyNumberFormat="1" applyFont="1" applyFill="1" applyAlignment="1">
      <alignment horizontal="center"/>
    </xf>
    <xf numFmtId="3" fontId="39" fillId="5" borderId="0" xfId="0" applyNumberFormat="1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38" fontId="7" fillId="5" borderId="0" xfId="0" applyNumberFormat="1" applyFont="1" applyFill="1" applyAlignment="1">
      <alignment horizontal="center"/>
    </xf>
    <xf numFmtId="38" fontId="7" fillId="5" borderId="5" xfId="0" applyNumberFormat="1" applyFont="1" applyFill="1" applyBorder="1" applyAlignment="1">
      <alignment horizontal="center"/>
    </xf>
    <xf numFmtId="3" fontId="7" fillId="5" borderId="5" xfId="0" applyNumberFormat="1" applyFont="1" applyFill="1" applyBorder="1" applyAlignment="1">
      <alignment horizontal="center"/>
    </xf>
    <xf numFmtId="0" fontId="6" fillId="0" borderId="5" xfId="0" applyFont="1" applyBorder="1" applyAlignment="1"/>
    <xf numFmtId="3" fontId="34" fillId="5" borderId="5" xfId="0" applyNumberFormat="1" applyFont="1" applyFill="1" applyBorder="1" applyAlignment="1">
      <alignment horizontal="center"/>
    </xf>
    <xf numFmtId="3" fontId="17" fillId="0" borderId="5" xfId="0" applyNumberFormat="1" applyFont="1" applyBorder="1" applyAlignment="1">
      <alignment horizontal="center"/>
    </xf>
    <xf numFmtId="3" fontId="6" fillId="0" borderId="5" xfId="0" applyNumberFormat="1" applyFont="1" applyBorder="1" applyAlignment="1"/>
    <xf numFmtId="3" fontId="0" fillId="0" borderId="5" xfId="0" applyNumberFormat="1" applyFont="1" applyBorder="1" applyAlignment="1"/>
    <xf numFmtId="3" fontId="13" fillId="0" borderId="0" xfId="0" applyNumberFormat="1" applyFont="1" applyFill="1" applyAlignment="1">
      <alignment horizontal="left"/>
    </xf>
    <xf numFmtId="0" fontId="1" fillId="5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8" fontId="6" fillId="5" borderId="5" xfId="0" applyNumberFormat="1" applyFont="1" applyFill="1" applyBorder="1" applyAlignment="1"/>
    <xf numFmtId="8" fontId="6" fillId="5" borderId="27" xfId="0" applyNumberFormat="1" applyFont="1" applyFill="1" applyBorder="1" applyAlignment="1"/>
    <xf numFmtId="0" fontId="34" fillId="0" borderId="5" xfId="0" applyFont="1" applyFill="1" applyBorder="1" applyAlignment="1">
      <alignment horizontal="center"/>
    </xf>
    <xf numFmtId="8" fontId="6" fillId="0" borderId="27" xfId="0" applyNumberFormat="1" applyFont="1" applyFill="1" applyBorder="1" applyAlignment="1"/>
    <xf numFmtId="0" fontId="18" fillId="5" borderId="5" xfId="0" applyFont="1" applyFill="1" applyBorder="1" applyAlignment="1">
      <alignment horizontal="center"/>
    </xf>
    <xf numFmtId="8" fontId="0" fillId="5" borderId="27" xfId="0" applyNumberFormat="1" applyFont="1" applyFill="1" applyBorder="1" applyAlignment="1"/>
    <xf numFmtId="0" fontId="13" fillId="5" borderId="5" xfId="0" applyFont="1" applyFill="1" applyBorder="1" applyAlignment="1">
      <alignment horizontal="center"/>
    </xf>
    <xf numFmtId="0" fontId="13" fillId="0" borderId="5" xfId="0" applyFont="1" applyBorder="1" applyAlignment="1"/>
    <xf numFmtId="8" fontId="34" fillId="0" borderId="5" xfId="0" applyNumberFormat="1" applyFont="1" applyBorder="1" applyAlignment="1"/>
    <xf numFmtId="3" fontId="34" fillId="0" borderId="5" xfId="0" applyNumberFormat="1" applyFont="1" applyBorder="1" applyAlignment="1"/>
    <xf numFmtId="8" fontId="13" fillId="0" borderId="5" xfId="0" applyNumberFormat="1" applyFont="1" applyBorder="1" applyAlignment="1"/>
    <xf numFmtId="3" fontId="13" fillId="0" borderId="5" xfId="0" applyNumberFormat="1" applyFont="1" applyBorder="1" applyAlignment="1"/>
    <xf numFmtId="0" fontId="15" fillId="5" borderId="5" xfId="0" applyFont="1" applyFill="1" applyBorder="1" applyAlignment="1">
      <alignment horizontal="center"/>
    </xf>
    <xf numFmtId="38" fontId="0" fillId="5" borderId="5" xfId="0" applyNumberFormat="1" applyFont="1" applyFill="1" applyBorder="1" applyAlignment="1"/>
    <xf numFmtId="0" fontId="0" fillId="0" borderId="22" xfId="0" applyFont="1" applyBorder="1" applyAlignment="1"/>
    <xf numFmtId="38" fontId="0" fillId="5" borderId="27" xfId="0" applyNumberFormat="1" applyFont="1" applyFill="1" applyBorder="1" applyAlignment="1"/>
    <xf numFmtId="38" fontId="7" fillId="5" borderId="5" xfId="0" applyNumberFormat="1" applyFont="1" applyFill="1" applyBorder="1" applyAlignment="1"/>
    <xf numFmtId="38" fontId="39" fillId="5" borderId="5" xfId="0" applyNumberFormat="1" applyFont="1" applyFill="1" applyBorder="1" applyAlignment="1"/>
    <xf numFmtId="38" fontId="7" fillId="5" borderId="27" xfId="0" applyNumberFormat="1" applyFont="1" applyFill="1" applyBorder="1" applyAlignment="1"/>
    <xf numFmtId="0" fontId="13" fillId="5" borderId="22" xfId="0" applyFont="1" applyFill="1" applyBorder="1" applyAlignment="1"/>
    <xf numFmtId="8" fontId="7" fillId="5" borderId="5" xfId="0" applyNumberFormat="1" applyFont="1" applyFill="1" applyBorder="1" applyAlignment="1"/>
    <xf numFmtId="8" fontId="7" fillId="5" borderId="27" xfId="0" applyNumberFormat="1" applyFont="1" applyFill="1" applyBorder="1" applyAlignment="1"/>
    <xf numFmtId="0" fontId="13" fillId="5" borderId="22" xfId="0" applyFont="1" applyFill="1" applyBorder="1" applyAlignment="1">
      <alignment horizontal="left"/>
    </xf>
    <xf numFmtId="3" fontId="13" fillId="0" borderId="5" xfId="0" applyNumberFormat="1" applyFont="1" applyBorder="1" applyAlignment="1">
      <alignment horizontal="left"/>
    </xf>
    <xf numFmtId="3" fontId="26" fillId="0" borderId="5" xfId="0" applyNumberFormat="1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3" fontId="16" fillId="0" borderId="5" xfId="0" applyNumberFormat="1" applyFont="1" applyBorder="1"/>
    <xf numFmtId="0" fontId="16" fillId="0" borderId="5" xfId="0" applyFont="1" applyBorder="1"/>
    <xf numFmtId="6" fontId="16" fillId="0" borderId="5" xfId="0" applyNumberFormat="1" applyFont="1" applyBorder="1"/>
    <xf numFmtId="8" fontId="16" fillId="0" borderId="5" xfId="0" applyNumberFormat="1" applyFont="1" applyBorder="1"/>
    <xf numFmtId="0" fontId="45" fillId="0" borderId="0" xfId="0" applyFont="1" applyAlignment="1"/>
    <xf numFmtId="8" fontId="27" fillId="5" borderId="5" xfId="0" applyNumberFormat="1" applyFont="1" applyFill="1" applyBorder="1" applyAlignment="1">
      <alignment horizontal="center"/>
    </xf>
    <xf numFmtId="8" fontId="35" fillId="5" borderId="5" xfId="0" applyNumberFormat="1" applyFont="1" applyFill="1" applyBorder="1" applyAlignment="1"/>
    <xf numFmtId="40" fontId="0" fillId="0" borderId="5" xfId="0" applyNumberFormat="1" applyFont="1" applyBorder="1" applyAlignment="1"/>
    <xf numFmtId="8" fontId="35" fillId="0" borderId="27" xfId="0" applyNumberFormat="1" applyFont="1" applyBorder="1" applyAlignment="1"/>
    <xf numFmtId="0" fontId="19" fillId="5" borderId="5" xfId="0" applyFont="1" applyFill="1" applyBorder="1" applyAlignment="1">
      <alignment horizontal="center"/>
    </xf>
    <xf numFmtId="8" fontId="0" fillId="5" borderId="0" xfId="0" applyNumberFormat="1" applyFont="1" applyFill="1" applyAlignment="1"/>
    <xf numFmtId="0" fontId="6" fillId="0" borderId="5" xfId="0" applyFont="1" applyFill="1" applyBorder="1" applyAlignment="1">
      <alignment horizontal="center"/>
    </xf>
    <xf numFmtId="0" fontId="40" fillId="5" borderId="5" xfId="0" applyFont="1" applyFill="1" applyBorder="1" applyAlignment="1">
      <alignment horizontal="center"/>
    </xf>
    <xf numFmtId="7" fontId="7" fillId="5" borderId="5" xfId="0" applyNumberFormat="1" applyFont="1" applyFill="1" applyBorder="1" applyAlignment="1"/>
    <xf numFmtId="0" fontId="18" fillId="5" borderId="22" xfId="0" applyFont="1" applyFill="1" applyBorder="1" applyAlignment="1">
      <alignment horizontal="center"/>
    </xf>
    <xf numFmtId="0" fontId="18" fillId="0" borderId="22" xfId="0" applyFont="1" applyBorder="1" applyAlignment="1">
      <alignment horizontal="center"/>
    </xf>
    <xf numFmtId="164" fontId="36" fillId="0" borderId="22" xfId="0" applyNumberFormat="1" applyFont="1" applyBorder="1" applyAlignment="1">
      <alignment horizontal="center"/>
    </xf>
    <xf numFmtId="164" fontId="29" fillId="0" borderId="22" xfId="0" applyNumberFormat="1" applyFont="1" applyBorder="1" applyAlignment="1">
      <alignment horizontal="center"/>
    </xf>
    <xf numFmtId="0" fontId="14" fillId="0" borderId="2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999"/>
  <sheetViews>
    <sheetView workbookViewId="0">
      <pane xSplit="16" ySplit="11" topLeftCell="Q26" activePane="bottomRight" state="frozen"/>
      <selection pane="topRight" activeCell="Q1" sqref="Q1"/>
      <selection pane="bottomLeft" activeCell="A12" sqref="A12"/>
      <selection pane="bottomRight" activeCell="A40" sqref="A40:XFD47"/>
    </sheetView>
  </sheetViews>
  <sheetFormatPr defaultColWidth="14.42578125" defaultRowHeight="15" customHeight="1" x14ac:dyDescent="0.2"/>
  <cols>
    <col min="1" max="1" width="6" customWidth="1"/>
    <col min="2" max="2" width="1.28515625" customWidth="1"/>
    <col min="3" max="6" width="7.7109375" style="185" hidden="1" customWidth="1"/>
    <col min="7" max="7" width="8.85546875" style="185" hidden="1" customWidth="1"/>
    <col min="8" max="8" width="9.28515625" hidden="1" customWidth="1"/>
    <col min="9" max="9" width="9.7109375" customWidth="1"/>
    <col min="10" max="10" width="11" customWidth="1"/>
    <col min="11" max="11" width="9.7109375" customWidth="1"/>
    <col min="12" max="12" width="0.42578125" customWidth="1"/>
    <col min="13" max="13" width="9.7109375" customWidth="1"/>
    <col min="14" max="14" width="11.42578125" customWidth="1"/>
    <col min="15" max="15" width="9.7109375" customWidth="1"/>
    <col min="16" max="16" width="0.7109375" customWidth="1"/>
    <col min="17" max="17" width="9.7109375" customWidth="1"/>
    <col min="18" max="18" width="11" customWidth="1"/>
    <col min="19" max="19" width="9.7109375" customWidth="1"/>
    <col min="20" max="20" width="1.28515625" customWidth="1"/>
    <col min="21" max="21" width="9.7109375" customWidth="1"/>
    <col min="22" max="22" width="10.7109375" customWidth="1"/>
    <col min="23" max="23" width="9.7109375" customWidth="1"/>
    <col min="24" max="24" width="1.7109375" customWidth="1"/>
    <col min="25" max="25" width="8" hidden="1" customWidth="1"/>
    <col min="26" max="26" width="10" style="122" hidden="1" customWidth="1"/>
    <col min="27" max="27" width="8" hidden="1" customWidth="1"/>
    <col min="28" max="28" width="10" style="122" hidden="1" customWidth="1"/>
    <col min="29" max="30" width="8" hidden="1" customWidth="1"/>
    <col min="31" max="31" width="10" style="122" hidden="1" customWidth="1"/>
    <col min="32" max="32" width="8" hidden="1" customWidth="1"/>
    <col min="33" max="33" width="10" style="122" hidden="1" customWidth="1"/>
    <col min="34" max="35" width="8" hidden="1" customWidth="1"/>
    <col min="36" max="36" width="10" style="122" hidden="1" customWidth="1"/>
    <col min="37" max="37" width="8" hidden="1" customWidth="1"/>
    <col min="38" max="38" width="10" style="122" hidden="1" customWidth="1"/>
    <col min="39" max="40" width="8" hidden="1" customWidth="1"/>
    <col min="41" max="41" width="8" style="122" hidden="1" customWidth="1"/>
    <col min="42" max="51" width="8" hidden="1" customWidth="1"/>
    <col min="52" max="52" width="9.28515625" hidden="1" customWidth="1"/>
    <col min="53" max="58" width="8" hidden="1" customWidth="1"/>
  </cols>
  <sheetData>
    <row r="1" spans="1:57" ht="12.75" customHeight="1" x14ac:dyDescent="0.2">
      <c r="A1" s="92"/>
      <c r="B1" s="93"/>
      <c r="C1" s="168"/>
      <c r="D1" s="168"/>
      <c r="E1" s="168"/>
      <c r="F1" s="168"/>
      <c r="G1" s="168"/>
      <c r="H1" s="94">
        <v>9.5</v>
      </c>
      <c r="I1" s="94">
        <v>9.5</v>
      </c>
      <c r="J1" s="95"/>
      <c r="K1" s="94" t="s">
        <v>0</v>
      </c>
      <c r="L1" s="93"/>
      <c r="M1" s="94">
        <v>10</v>
      </c>
      <c r="N1" s="94"/>
      <c r="O1" s="94" t="s">
        <v>1</v>
      </c>
      <c r="P1" s="93"/>
      <c r="Q1" s="94">
        <v>11</v>
      </c>
      <c r="R1" s="94"/>
      <c r="S1" s="94" t="s">
        <v>2</v>
      </c>
      <c r="T1" s="93"/>
      <c r="U1" s="94">
        <v>12</v>
      </c>
      <c r="V1" s="94"/>
      <c r="W1" s="96" t="s">
        <v>3</v>
      </c>
      <c r="Y1" s="94">
        <v>9.5</v>
      </c>
      <c r="Z1" s="95"/>
      <c r="AA1" s="95"/>
      <c r="AB1" s="95"/>
      <c r="AC1" s="94" t="s">
        <v>0</v>
      </c>
      <c r="AD1" s="94">
        <v>10</v>
      </c>
      <c r="AE1" s="95"/>
      <c r="AF1" s="94"/>
      <c r="AG1" s="95"/>
      <c r="AH1" s="94" t="s">
        <v>1</v>
      </c>
      <c r="AI1" s="92">
        <v>11</v>
      </c>
      <c r="AJ1" s="95"/>
      <c r="AK1" s="94"/>
      <c r="AL1" s="95"/>
      <c r="AM1" s="94" t="s">
        <v>2</v>
      </c>
      <c r="AN1" s="92">
        <v>12</v>
      </c>
      <c r="AO1" s="95"/>
      <c r="AP1" s="94"/>
      <c r="AQ1" s="94"/>
      <c r="AR1" s="96" t="s">
        <v>3</v>
      </c>
      <c r="AS1" s="175"/>
      <c r="AT1" s="175"/>
      <c r="AU1" s="175"/>
    </row>
    <row r="2" spans="1:57" ht="12.75" customHeight="1" x14ac:dyDescent="0.2">
      <c r="A2" s="97" t="s">
        <v>4</v>
      </c>
      <c r="B2" s="1"/>
      <c r="C2" s="220" t="s">
        <v>287</v>
      </c>
      <c r="D2" s="220"/>
      <c r="E2" s="220" t="s">
        <v>288</v>
      </c>
      <c r="F2" s="220" t="s">
        <v>289</v>
      </c>
      <c r="G2" s="220"/>
      <c r="H2" s="98" t="s">
        <v>5</v>
      </c>
      <c r="I2" s="98" t="s">
        <v>5</v>
      </c>
      <c r="J2" s="99" t="s">
        <v>6</v>
      </c>
      <c r="K2" s="98" t="s">
        <v>6</v>
      </c>
      <c r="L2" s="1"/>
      <c r="M2" s="98" t="s">
        <v>7</v>
      </c>
      <c r="N2" s="98" t="s">
        <v>6</v>
      </c>
      <c r="O2" s="98" t="s">
        <v>6</v>
      </c>
      <c r="P2" s="1"/>
      <c r="Q2" s="98" t="s">
        <v>5</v>
      </c>
      <c r="R2" s="98" t="s">
        <v>6</v>
      </c>
      <c r="S2" s="98" t="s">
        <v>6</v>
      </c>
      <c r="T2" s="1"/>
      <c r="U2" s="98" t="s">
        <v>5</v>
      </c>
      <c r="V2" s="98" t="s">
        <v>6</v>
      </c>
      <c r="W2" s="100" t="s">
        <v>6</v>
      </c>
      <c r="Y2" s="98" t="s">
        <v>5</v>
      </c>
      <c r="Z2" s="221"/>
      <c r="AA2" s="99" t="s">
        <v>6</v>
      </c>
      <c r="AB2" s="221"/>
      <c r="AC2" s="98" t="s">
        <v>6</v>
      </c>
      <c r="AD2" s="98" t="s">
        <v>7</v>
      </c>
      <c r="AE2" s="221"/>
      <c r="AF2" s="98" t="s">
        <v>6</v>
      </c>
      <c r="AG2" s="221"/>
      <c r="AH2" s="98" t="s">
        <v>6</v>
      </c>
      <c r="AI2" s="97" t="s">
        <v>5</v>
      </c>
      <c r="AJ2" s="221"/>
      <c r="AK2" s="98" t="s">
        <v>6</v>
      </c>
      <c r="AL2" s="221"/>
      <c r="AM2" s="98" t="s">
        <v>6</v>
      </c>
      <c r="AN2" s="97" t="s">
        <v>5</v>
      </c>
      <c r="AO2" s="221"/>
      <c r="AP2" s="98" t="s">
        <v>6</v>
      </c>
      <c r="AQ2" s="222"/>
      <c r="AR2" s="100" t="s">
        <v>6</v>
      </c>
      <c r="AS2" s="175"/>
      <c r="AT2" s="175"/>
      <c r="AU2" s="175"/>
    </row>
    <row r="3" spans="1:57" ht="12.75" customHeight="1" x14ac:dyDescent="0.2">
      <c r="A3" s="101" t="s">
        <v>8</v>
      </c>
      <c r="B3" s="223"/>
      <c r="C3" s="224" t="s">
        <v>60</v>
      </c>
      <c r="D3" s="225" t="s">
        <v>290</v>
      </c>
      <c r="E3" s="225" t="s">
        <v>290</v>
      </c>
      <c r="F3" s="225" t="s">
        <v>290</v>
      </c>
      <c r="G3" s="225"/>
      <c r="H3" s="225" t="s">
        <v>9</v>
      </c>
      <c r="I3" s="225" t="s">
        <v>9</v>
      </c>
      <c r="J3" s="226" t="s">
        <v>10</v>
      </c>
      <c r="K3" s="225" t="s">
        <v>9</v>
      </c>
      <c r="L3" s="223"/>
      <c r="M3" s="225" t="s">
        <v>9</v>
      </c>
      <c r="N3" s="225" t="s">
        <v>10</v>
      </c>
      <c r="O3" s="225" t="s">
        <v>9</v>
      </c>
      <c r="P3" s="223"/>
      <c r="Q3" s="225" t="s">
        <v>9</v>
      </c>
      <c r="R3" s="225" t="s">
        <v>10</v>
      </c>
      <c r="S3" s="225" t="s">
        <v>9</v>
      </c>
      <c r="T3" s="223"/>
      <c r="U3" s="225" t="s">
        <v>9</v>
      </c>
      <c r="V3" s="225" t="s">
        <v>10</v>
      </c>
      <c r="W3" s="227" t="s">
        <v>9</v>
      </c>
      <c r="Y3" s="225" t="s">
        <v>9</v>
      </c>
      <c r="Z3" s="228" t="s">
        <v>291</v>
      </c>
      <c r="AA3" s="226" t="s">
        <v>10</v>
      </c>
      <c r="AB3" s="228" t="s">
        <v>291</v>
      </c>
      <c r="AC3" s="225" t="s">
        <v>9</v>
      </c>
      <c r="AD3" s="225" t="s">
        <v>9</v>
      </c>
      <c r="AE3" s="228" t="s">
        <v>291</v>
      </c>
      <c r="AF3" s="225" t="s">
        <v>10</v>
      </c>
      <c r="AG3" s="228" t="s">
        <v>291</v>
      </c>
      <c r="AH3" s="225" t="s">
        <v>9</v>
      </c>
      <c r="AI3" s="101" t="s">
        <v>9</v>
      </c>
      <c r="AJ3" s="228" t="s">
        <v>291</v>
      </c>
      <c r="AK3" s="225" t="s">
        <v>10</v>
      </c>
      <c r="AL3" s="228" t="s">
        <v>291</v>
      </c>
      <c r="AM3" s="225" t="s">
        <v>9</v>
      </c>
      <c r="AN3" s="101" t="s">
        <v>9</v>
      </c>
      <c r="AO3" s="228"/>
      <c r="AP3" s="225" t="s">
        <v>10</v>
      </c>
      <c r="AQ3" s="229"/>
      <c r="AR3" s="227" t="s">
        <v>9</v>
      </c>
      <c r="AS3" s="175"/>
      <c r="AT3" s="175"/>
      <c r="AU3" s="175"/>
      <c r="AZ3" s="86" t="s">
        <v>253</v>
      </c>
      <c r="BA3" s="87" t="s">
        <v>252</v>
      </c>
      <c r="BB3" s="85" t="s">
        <v>254</v>
      </c>
      <c r="BC3" s="89" t="s">
        <v>255</v>
      </c>
    </row>
    <row r="4" spans="1:57" ht="12.75" customHeight="1" x14ac:dyDescent="0.2">
      <c r="A4" s="103">
        <v>0</v>
      </c>
      <c r="B4" s="223"/>
      <c r="C4" s="230">
        <v>32.630000000000003</v>
      </c>
      <c r="D4" s="230">
        <v>2</v>
      </c>
      <c r="E4" s="231"/>
      <c r="F4" s="231"/>
      <c r="G4" s="216">
        <v>47316</v>
      </c>
      <c r="H4" s="109">
        <v>47316</v>
      </c>
      <c r="I4" s="104">
        <f>H4*1.045</f>
        <v>49445.219999999994</v>
      </c>
      <c r="J4" s="104">
        <f>(I4*5%)</f>
        <v>2472.261</v>
      </c>
      <c r="K4" s="104">
        <f>SUM(I4:J4)</f>
        <v>51917.480999999992</v>
      </c>
      <c r="L4" s="4"/>
      <c r="M4" s="104">
        <f>SUM(I4/200)*210</f>
        <v>51917.480999999992</v>
      </c>
      <c r="N4" s="104">
        <f>(M4*5%)</f>
        <v>2595.8740499999999</v>
      </c>
      <c r="O4" s="104">
        <f>M4+N4</f>
        <v>54513.355049999991</v>
      </c>
      <c r="P4" s="4"/>
      <c r="Q4" s="104">
        <f>SUM(I4/200)*222</f>
        <v>54884.194199999991</v>
      </c>
      <c r="R4" s="104">
        <f t="shared" ref="R4:R14" si="0">Q4*0.05</f>
        <v>2744.2097099999996</v>
      </c>
      <c r="S4" s="104">
        <f t="shared" ref="S4:S43" si="1">SUM(Q4:R4)</f>
        <v>57628.403909999994</v>
      </c>
      <c r="T4" s="4"/>
      <c r="U4" s="105">
        <f>SUM(I4/200)*245</f>
        <v>60570.394499999995</v>
      </c>
      <c r="V4" s="104">
        <f t="shared" ref="V4:V47" si="2">(U4*5%)</f>
        <v>3028.5197250000001</v>
      </c>
      <c r="W4" s="106">
        <f t="shared" ref="W4:W43" si="3">SUM(U4:V4)</f>
        <v>63598.914224999993</v>
      </c>
      <c r="Z4" s="232">
        <f>I4*Y4</f>
        <v>0</v>
      </c>
      <c r="AB4" s="232">
        <f>J4*AA4</f>
        <v>0</v>
      </c>
      <c r="AD4" s="233"/>
      <c r="AE4" s="232">
        <f>M4*AD4</f>
        <v>0</v>
      </c>
      <c r="AG4" s="232">
        <f>O4*AF4</f>
        <v>0</v>
      </c>
      <c r="AI4" s="233"/>
      <c r="AJ4" s="232"/>
      <c r="AK4" s="175"/>
      <c r="AL4" s="232"/>
      <c r="AM4" s="175"/>
      <c r="AN4" s="233"/>
      <c r="AO4" s="234"/>
      <c r="AP4" s="175"/>
      <c r="AQ4" s="235"/>
      <c r="AR4" s="175"/>
      <c r="AS4" s="175"/>
      <c r="AT4" s="175"/>
      <c r="AU4" s="175"/>
      <c r="AY4">
        <f>K4/200</f>
        <v>259.58740499999999</v>
      </c>
      <c r="AZ4" s="84">
        <f>AY4/7.5</f>
        <v>34.611654000000001</v>
      </c>
      <c r="BA4" s="91">
        <v>34.074642857142855</v>
      </c>
      <c r="BB4" s="84">
        <f>BA4-AZ4</f>
        <v>-0.53701114285714624</v>
      </c>
      <c r="BC4" s="88">
        <f>BB4/AZ4</f>
        <v>-1.5515327376644473E-2</v>
      </c>
      <c r="BE4">
        <f>AZ4*8*200</f>
        <v>55378.646400000005</v>
      </c>
    </row>
    <row r="5" spans="1:57" ht="12.75" customHeight="1" x14ac:dyDescent="0.2">
      <c r="A5" s="107">
        <v>1</v>
      </c>
      <c r="B5" s="4"/>
      <c r="C5" s="236">
        <v>32.67</v>
      </c>
      <c r="D5" s="109">
        <v>2</v>
      </c>
      <c r="E5" s="216"/>
      <c r="F5" s="216"/>
      <c r="G5" s="216">
        <v>47366</v>
      </c>
      <c r="H5" s="109">
        <v>47366</v>
      </c>
      <c r="I5" s="104">
        <f>H4*1.05</f>
        <v>49681.8</v>
      </c>
      <c r="J5" s="104">
        <f t="shared" ref="J5:J47" si="4">(I5*5%)</f>
        <v>2484.09</v>
      </c>
      <c r="K5" s="104">
        <f t="shared" ref="K5:K47" si="5">SUM(I5:J5)</f>
        <v>52165.89</v>
      </c>
      <c r="L5" s="4"/>
      <c r="M5" s="104">
        <f t="shared" ref="M5:M47" si="6">SUM(I5/200)*210</f>
        <v>52165.890000000007</v>
      </c>
      <c r="N5" s="104">
        <f>(M5*5%)</f>
        <v>2608.2945000000004</v>
      </c>
      <c r="O5" s="104">
        <f>M5+N5</f>
        <v>54774.18450000001</v>
      </c>
      <c r="P5" s="4"/>
      <c r="Q5" s="104">
        <f t="shared" ref="Q5:Q47" si="7">SUM(I5/200)*222</f>
        <v>55146.798000000003</v>
      </c>
      <c r="R5" s="104">
        <f t="shared" si="0"/>
        <v>2757.3399000000004</v>
      </c>
      <c r="S5" s="104">
        <f t="shared" si="1"/>
        <v>57904.137900000002</v>
      </c>
      <c r="T5" s="4"/>
      <c r="U5" s="105">
        <f t="shared" ref="U5:U47" si="8">SUM(I5/200)*245</f>
        <v>60860.205000000002</v>
      </c>
      <c r="V5" s="104">
        <f t="shared" si="2"/>
        <v>3043.0102500000003</v>
      </c>
      <c r="W5" s="106">
        <f t="shared" si="3"/>
        <v>63903.215250000001</v>
      </c>
      <c r="Y5">
        <v>13</v>
      </c>
      <c r="Z5" s="232">
        <f t="shared" ref="Z5:Z45" si="9">I5*Y5</f>
        <v>645863.4</v>
      </c>
      <c r="AA5">
        <v>6</v>
      </c>
      <c r="AB5" s="232">
        <f t="shared" ref="AB5:AB45" si="10">J5*AA5</f>
        <v>14904.54</v>
      </c>
      <c r="AD5" s="233"/>
      <c r="AE5" s="232">
        <f>M5*AD5</f>
        <v>0</v>
      </c>
      <c r="AG5" s="232">
        <f>AF5*N5</f>
        <v>0</v>
      </c>
      <c r="AI5" s="233"/>
      <c r="AJ5" s="232"/>
      <c r="AK5" s="175"/>
      <c r="AL5" s="232"/>
      <c r="AM5" s="175"/>
      <c r="AN5" s="233"/>
      <c r="AO5" s="234"/>
      <c r="AP5" s="175"/>
      <c r="AQ5" s="235"/>
      <c r="AR5" s="175"/>
      <c r="AS5" s="175"/>
      <c r="AT5" s="175"/>
      <c r="AU5" s="175"/>
      <c r="AY5">
        <f t="shared" ref="AY5:AY40" si="11">K5/200</f>
        <v>260.82945000000001</v>
      </c>
      <c r="AZ5" s="84">
        <f t="shared" ref="AZ5:AZ40" si="12">AY5/7.5</f>
        <v>34.777259999999998</v>
      </c>
      <c r="BA5" s="84">
        <v>34.074642857142855</v>
      </c>
      <c r="BB5" s="84">
        <f t="shared" ref="BB5:BB40" si="13">BA5-AZ5</f>
        <v>-0.70261714285714305</v>
      </c>
      <c r="BC5" s="88">
        <f t="shared" ref="BC5:BC40" si="14">BB5/AZ5</f>
        <v>-2.020334962723179E-2</v>
      </c>
    </row>
    <row r="6" spans="1:57" ht="12.75" customHeight="1" x14ac:dyDescent="0.2">
      <c r="A6" s="107">
        <v>2</v>
      </c>
      <c r="B6" s="4"/>
      <c r="C6" s="237">
        <f>H6/200/7.25</f>
        <v>32.700689655172418</v>
      </c>
      <c r="D6" s="109">
        <v>3</v>
      </c>
      <c r="E6" s="216"/>
      <c r="F6" s="216"/>
      <c r="G6" s="216">
        <v>47416</v>
      </c>
      <c r="H6" s="109">
        <v>47416</v>
      </c>
      <c r="I6" s="104">
        <f t="shared" ref="I6:I40" si="15">H5*1.05</f>
        <v>49734.3</v>
      </c>
      <c r="J6" s="104">
        <f t="shared" si="4"/>
        <v>2486.7150000000001</v>
      </c>
      <c r="K6" s="104">
        <f t="shared" si="5"/>
        <v>52221.014999999999</v>
      </c>
      <c r="L6" s="4"/>
      <c r="M6" s="104">
        <f t="shared" si="6"/>
        <v>52221.014999999999</v>
      </c>
      <c r="N6" s="104">
        <f>(M6*5%)</f>
        <v>2611.0507500000003</v>
      </c>
      <c r="O6" s="104">
        <f>M6+N6</f>
        <v>54832.065750000002</v>
      </c>
      <c r="P6" s="4"/>
      <c r="Q6" s="104">
        <f t="shared" si="7"/>
        <v>55205.073000000004</v>
      </c>
      <c r="R6" s="104">
        <f t="shared" si="0"/>
        <v>2760.2536500000006</v>
      </c>
      <c r="S6" s="104">
        <f t="shared" si="1"/>
        <v>57965.326650000003</v>
      </c>
      <c r="T6" s="4"/>
      <c r="U6" s="105">
        <f t="shared" si="8"/>
        <v>60924.517500000002</v>
      </c>
      <c r="V6" s="104">
        <f t="shared" si="2"/>
        <v>3046.2258750000001</v>
      </c>
      <c r="W6" s="106">
        <f t="shared" si="3"/>
        <v>63970.743375000005</v>
      </c>
      <c r="Y6">
        <v>10</v>
      </c>
      <c r="Z6" s="232">
        <f t="shared" si="9"/>
        <v>497343</v>
      </c>
      <c r="AA6">
        <v>3</v>
      </c>
      <c r="AB6" s="232">
        <f t="shared" si="10"/>
        <v>7460.1450000000004</v>
      </c>
      <c r="AD6" s="233">
        <v>1</v>
      </c>
      <c r="AE6" s="232">
        <f t="shared" ref="AE6:AG34" si="16">M6*AD6</f>
        <v>52221.014999999999</v>
      </c>
      <c r="AF6">
        <v>1</v>
      </c>
      <c r="AG6" s="232">
        <f t="shared" ref="AG6:AG33" si="17">AF6*N6</f>
        <v>2611.0507500000003</v>
      </c>
      <c r="AI6" s="233"/>
      <c r="AJ6" s="232"/>
      <c r="AK6" s="175"/>
      <c r="AL6" s="232"/>
      <c r="AM6" s="175"/>
      <c r="AN6" s="233"/>
      <c r="AO6" s="234"/>
      <c r="AP6" s="175"/>
      <c r="AQ6" s="235"/>
      <c r="AR6" s="175"/>
      <c r="AS6" s="175"/>
      <c r="AT6" s="175"/>
      <c r="AU6" s="175"/>
      <c r="AY6">
        <f t="shared" si="11"/>
        <v>261.105075</v>
      </c>
      <c r="AZ6" s="84">
        <f t="shared" si="12"/>
        <v>34.814010000000003</v>
      </c>
      <c r="BA6" s="84">
        <v>34.368214285714281</v>
      </c>
      <c r="BB6" s="84">
        <f t="shared" si="13"/>
        <v>-0.44579571428572251</v>
      </c>
      <c r="BC6" s="88">
        <f t="shared" si="14"/>
        <v>-1.2805066531713023E-2</v>
      </c>
    </row>
    <row r="7" spans="1:57" ht="12.75" customHeight="1" x14ac:dyDescent="0.2">
      <c r="A7" s="107">
        <v>3</v>
      </c>
      <c r="B7" s="4"/>
      <c r="C7" s="237">
        <f t="shared" ref="C7:C47" si="18">H7/200/7.25</f>
        <v>32.735862068965517</v>
      </c>
      <c r="D7" s="109">
        <v>5</v>
      </c>
      <c r="E7" s="216"/>
      <c r="F7" s="216"/>
      <c r="G7" s="216">
        <v>47467</v>
      </c>
      <c r="H7" s="109">
        <v>47467</v>
      </c>
      <c r="I7" s="104">
        <f t="shared" si="15"/>
        <v>49786.8</v>
      </c>
      <c r="J7" s="104">
        <f t="shared" si="4"/>
        <v>2489.34</v>
      </c>
      <c r="K7" s="104">
        <f t="shared" si="5"/>
        <v>52276.14</v>
      </c>
      <c r="L7" s="4"/>
      <c r="M7" s="104">
        <f t="shared" si="6"/>
        <v>52276.140000000007</v>
      </c>
      <c r="N7" s="104">
        <f>(M7*5%)</f>
        <v>2613.8070000000007</v>
      </c>
      <c r="O7" s="104">
        <f t="shared" ref="O7:O13" si="19">SUM(M7:N7)</f>
        <v>54889.947000000007</v>
      </c>
      <c r="P7" s="4"/>
      <c r="Q7" s="104">
        <f t="shared" si="7"/>
        <v>55263.348000000005</v>
      </c>
      <c r="R7" s="104">
        <f t="shared" si="0"/>
        <v>2763.1674000000003</v>
      </c>
      <c r="S7" s="104">
        <f t="shared" si="1"/>
        <v>58026.515400000004</v>
      </c>
      <c r="T7" s="4"/>
      <c r="U7" s="105">
        <f t="shared" si="8"/>
        <v>60988.830000000009</v>
      </c>
      <c r="V7" s="104">
        <f t="shared" si="2"/>
        <v>3049.4415000000008</v>
      </c>
      <c r="W7" s="106">
        <f t="shared" si="3"/>
        <v>64038.27150000001</v>
      </c>
      <c r="Y7">
        <v>8</v>
      </c>
      <c r="Z7" s="232">
        <f t="shared" si="9"/>
        <v>398294.4</v>
      </c>
      <c r="AA7">
        <v>4</v>
      </c>
      <c r="AB7" s="232">
        <f t="shared" si="10"/>
        <v>9957.36</v>
      </c>
      <c r="AD7" s="233"/>
      <c r="AE7" s="232">
        <f t="shared" si="16"/>
        <v>0</v>
      </c>
      <c r="AG7" s="232">
        <f t="shared" si="17"/>
        <v>0</v>
      </c>
      <c r="AI7" s="233"/>
      <c r="AJ7" s="232"/>
      <c r="AK7" s="175"/>
      <c r="AL7" s="232"/>
      <c r="AM7" s="175"/>
      <c r="AN7" s="233"/>
      <c r="AO7" s="234"/>
      <c r="AP7" s="175"/>
      <c r="AQ7" s="235"/>
      <c r="AR7" s="175"/>
      <c r="AS7" s="175"/>
      <c r="AT7" s="175"/>
      <c r="AU7" s="175"/>
      <c r="AY7">
        <f t="shared" si="11"/>
        <v>261.38069999999999</v>
      </c>
      <c r="AZ7" s="84">
        <f t="shared" si="12"/>
        <v>34.850760000000001</v>
      </c>
      <c r="BA7" s="84">
        <v>34.667142857142863</v>
      </c>
      <c r="BB7" s="84">
        <f t="shared" si="13"/>
        <v>-0.18361714285713759</v>
      </c>
      <c r="BC7" s="88">
        <f t="shared" si="14"/>
        <v>-5.268669689187197E-3</v>
      </c>
    </row>
    <row r="8" spans="1:57" ht="12.75" customHeight="1" x14ac:dyDescent="0.2">
      <c r="A8" s="107">
        <v>4</v>
      </c>
      <c r="B8" s="4"/>
      <c r="C8" s="237">
        <f t="shared" si="18"/>
        <v>32.873103448275863</v>
      </c>
      <c r="D8" s="109">
        <v>5</v>
      </c>
      <c r="E8" s="216"/>
      <c r="F8" s="216"/>
      <c r="G8" s="216">
        <v>47666</v>
      </c>
      <c r="H8" s="109">
        <v>47666</v>
      </c>
      <c r="I8" s="104">
        <f t="shared" si="15"/>
        <v>49840.35</v>
      </c>
      <c r="J8" s="104">
        <f t="shared" si="4"/>
        <v>2492.0174999999999</v>
      </c>
      <c r="K8" s="104">
        <f t="shared" si="5"/>
        <v>52332.3675</v>
      </c>
      <c r="L8" s="4"/>
      <c r="M8" s="104">
        <f t="shared" si="6"/>
        <v>52332.3675</v>
      </c>
      <c r="N8" s="104">
        <f t="shared" ref="N8:N32" si="20">SUM(M8*0.05)</f>
        <v>2616.618375</v>
      </c>
      <c r="O8" s="104">
        <f t="shared" si="19"/>
        <v>54948.985874999998</v>
      </c>
      <c r="P8" s="4"/>
      <c r="Q8" s="104">
        <f t="shared" si="7"/>
        <v>55322.788500000002</v>
      </c>
      <c r="R8" s="104">
        <f t="shared" si="0"/>
        <v>2766.1394250000003</v>
      </c>
      <c r="S8" s="104">
        <f t="shared" si="1"/>
        <v>58088.927925000004</v>
      </c>
      <c r="T8" s="4"/>
      <c r="U8" s="105">
        <f t="shared" si="8"/>
        <v>61054.428749999999</v>
      </c>
      <c r="V8" s="104">
        <f t="shared" si="2"/>
        <v>3052.7214375000003</v>
      </c>
      <c r="W8" s="106">
        <f t="shared" si="3"/>
        <v>64107.150187499996</v>
      </c>
      <c r="Y8">
        <v>12</v>
      </c>
      <c r="Z8" s="232">
        <f t="shared" si="9"/>
        <v>598084.19999999995</v>
      </c>
      <c r="AA8">
        <v>1</v>
      </c>
      <c r="AB8" s="232">
        <f t="shared" si="10"/>
        <v>2492.0174999999999</v>
      </c>
      <c r="AD8" s="233"/>
      <c r="AE8" s="232">
        <f t="shared" si="16"/>
        <v>0</v>
      </c>
      <c r="AG8" s="232">
        <f t="shared" si="17"/>
        <v>0</v>
      </c>
      <c r="AI8" s="233"/>
      <c r="AJ8" s="232"/>
      <c r="AK8" s="175"/>
      <c r="AL8" s="232"/>
      <c r="AM8" s="175"/>
      <c r="AN8" s="233"/>
      <c r="AO8" s="234"/>
      <c r="AP8" s="175"/>
      <c r="AQ8" s="235"/>
      <c r="AR8" s="175"/>
      <c r="AS8" s="175"/>
      <c r="AT8" s="175"/>
      <c r="AU8" s="175"/>
      <c r="AY8">
        <f t="shared" si="11"/>
        <v>261.66183749999999</v>
      </c>
      <c r="AZ8" s="84">
        <f t="shared" si="12"/>
        <v>34.888244999999998</v>
      </c>
      <c r="BA8" s="84">
        <v>34.96875</v>
      </c>
      <c r="BB8" s="84">
        <f t="shared" si="13"/>
        <v>8.0505000000002269E-2</v>
      </c>
      <c r="BC8" s="88">
        <f t="shared" si="14"/>
        <v>2.3075107389323329E-3</v>
      </c>
    </row>
    <row r="9" spans="1:57" ht="12.75" customHeight="1" x14ac:dyDescent="0.2">
      <c r="A9" s="107">
        <v>5</v>
      </c>
      <c r="B9" s="4"/>
      <c r="C9" s="237">
        <f t="shared" si="18"/>
        <v>33.08</v>
      </c>
      <c r="D9" s="109">
        <v>5</v>
      </c>
      <c r="E9" s="216"/>
      <c r="F9" s="216"/>
      <c r="G9" s="216">
        <v>47966</v>
      </c>
      <c r="H9" s="109">
        <v>47966</v>
      </c>
      <c r="I9" s="104">
        <f t="shared" si="15"/>
        <v>50049.3</v>
      </c>
      <c r="J9" s="104">
        <f t="shared" si="4"/>
        <v>2502.4650000000001</v>
      </c>
      <c r="K9" s="104">
        <f t="shared" si="5"/>
        <v>52551.764999999999</v>
      </c>
      <c r="L9" s="4"/>
      <c r="M9" s="104">
        <f t="shared" si="6"/>
        <v>52551.765000000007</v>
      </c>
      <c r="N9" s="104">
        <f t="shared" si="20"/>
        <v>2627.5882500000007</v>
      </c>
      <c r="O9" s="104">
        <f t="shared" si="19"/>
        <v>55179.353250000007</v>
      </c>
      <c r="P9" s="4"/>
      <c r="Q9" s="104">
        <f t="shared" si="7"/>
        <v>55554.723000000005</v>
      </c>
      <c r="R9" s="104">
        <f t="shared" si="0"/>
        <v>2777.7361500000006</v>
      </c>
      <c r="S9" s="104">
        <f t="shared" si="1"/>
        <v>58332.45915000001</v>
      </c>
      <c r="T9" s="4"/>
      <c r="U9" s="105">
        <f t="shared" si="8"/>
        <v>61310.392500000009</v>
      </c>
      <c r="V9" s="104">
        <f t="shared" si="2"/>
        <v>3065.5196250000008</v>
      </c>
      <c r="W9" s="106">
        <f t="shared" si="3"/>
        <v>64375.91212500001</v>
      </c>
      <c r="Y9">
        <v>9</v>
      </c>
      <c r="Z9" s="232">
        <f t="shared" si="9"/>
        <v>450443.7</v>
      </c>
      <c r="AA9">
        <v>5</v>
      </c>
      <c r="AB9" s="232">
        <f t="shared" si="10"/>
        <v>12512.325000000001</v>
      </c>
      <c r="AD9" s="233"/>
      <c r="AE9" s="232">
        <f t="shared" si="16"/>
        <v>0</v>
      </c>
      <c r="AG9" s="232">
        <f t="shared" si="17"/>
        <v>0</v>
      </c>
      <c r="AI9" s="233"/>
      <c r="AJ9" s="232"/>
      <c r="AK9" s="175"/>
      <c r="AL9" s="232"/>
      <c r="AM9" s="175"/>
      <c r="AN9" s="233"/>
      <c r="AO9" s="234"/>
      <c r="AP9" s="175"/>
      <c r="AQ9" s="235"/>
      <c r="AR9" s="175"/>
      <c r="AS9" s="175"/>
      <c r="AT9" s="175"/>
      <c r="AU9" s="175"/>
      <c r="AY9">
        <f t="shared" si="11"/>
        <v>262.758825</v>
      </c>
      <c r="AZ9" s="84">
        <f t="shared" si="12"/>
        <v>35.034509999999997</v>
      </c>
      <c r="BA9" s="84">
        <v>35.273035714285719</v>
      </c>
      <c r="BB9" s="84">
        <f t="shared" si="13"/>
        <v>0.23852571428572134</v>
      </c>
      <c r="BC9" s="88">
        <f t="shared" si="14"/>
        <v>6.8083074170502559E-3</v>
      </c>
    </row>
    <row r="10" spans="1:57" ht="12.75" customHeight="1" x14ac:dyDescent="0.2">
      <c r="A10" s="107">
        <v>6</v>
      </c>
      <c r="B10" s="4"/>
      <c r="C10" s="237">
        <f t="shared" si="18"/>
        <v>33.286896551724141</v>
      </c>
      <c r="D10" s="109">
        <v>5</v>
      </c>
      <c r="E10" s="216"/>
      <c r="F10" s="216"/>
      <c r="G10" s="216">
        <v>48266</v>
      </c>
      <c r="H10" s="109">
        <v>48266</v>
      </c>
      <c r="I10" s="104">
        <f t="shared" si="15"/>
        <v>50364.3</v>
      </c>
      <c r="J10" s="104">
        <f t="shared" si="4"/>
        <v>2518.2150000000001</v>
      </c>
      <c r="K10" s="104">
        <f t="shared" si="5"/>
        <v>52882.514999999999</v>
      </c>
      <c r="L10" s="4"/>
      <c r="M10" s="104">
        <f t="shared" si="6"/>
        <v>52882.514999999999</v>
      </c>
      <c r="N10" s="104">
        <f t="shared" si="20"/>
        <v>2644.1257500000002</v>
      </c>
      <c r="O10" s="104">
        <f t="shared" si="19"/>
        <v>55526.640749999999</v>
      </c>
      <c r="P10" s="4"/>
      <c r="Q10" s="104">
        <f t="shared" si="7"/>
        <v>55904.373000000007</v>
      </c>
      <c r="R10" s="104">
        <f t="shared" si="0"/>
        <v>2795.2186500000007</v>
      </c>
      <c r="S10" s="104">
        <f t="shared" si="1"/>
        <v>58699.591650000009</v>
      </c>
      <c r="T10" s="4"/>
      <c r="U10" s="105">
        <f t="shared" si="8"/>
        <v>61696.267500000002</v>
      </c>
      <c r="V10" s="104">
        <f t="shared" si="2"/>
        <v>3084.8133750000002</v>
      </c>
      <c r="W10" s="106">
        <f t="shared" si="3"/>
        <v>64781.080875</v>
      </c>
      <c r="Y10">
        <v>5</v>
      </c>
      <c r="Z10" s="232">
        <f t="shared" si="9"/>
        <v>251821.5</v>
      </c>
      <c r="AA10">
        <v>4</v>
      </c>
      <c r="AB10" s="232">
        <f t="shared" si="10"/>
        <v>10072.86</v>
      </c>
      <c r="AD10" s="233"/>
      <c r="AE10" s="232">
        <f t="shared" si="16"/>
        <v>0</v>
      </c>
      <c r="AG10" s="232">
        <f t="shared" si="17"/>
        <v>0</v>
      </c>
      <c r="AI10" s="233"/>
      <c r="AJ10" s="232"/>
      <c r="AL10" s="232"/>
      <c r="AN10" s="233"/>
      <c r="AO10" s="234"/>
      <c r="AQ10" s="238"/>
      <c r="AY10">
        <f t="shared" si="11"/>
        <v>264.412575</v>
      </c>
      <c r="AZ10" s="84">
        <f t="shared" si="12"/>
        <v>35.255009999999999</v>
      </c>
      <c r="BA10" s="84">
        <v>35.618571428571435</v>
      </c>
      <c r="BB10" s="84">
        <f t="shared" si="13"/>
        <v>0.36356142857143681</v>
      </c>
      <c r="BC10" s="88">
        <f t="shared" si="14"/>
        <v>1.0312333724240522E-2</v>
      </c>
    </row>
    <row r="11" spans="1:57" ht="12.75" customHeight="1" x14ac:dyDescent="0.2">
      <c r="A11" s="107">
        <v>7</v>
      </c>
      <c r="B11" s="4"/>
      <c r="C11" s="237">
        <f t="shared" si="18"/>
        <v>33.493793103448276</v>
      </c>
      <c r="D11" s="109">
        <v>6</v>
      </c>
      <c r="E11" s="216"/>
      <c r="F11" s="216"/>
      <c r="G11" s="216">
        <v>48566</v>
      </c>
      <c r="H11" s="109">
        <v>48566</v>
      </c>
      <c r="I11" s="104">
        <f t="shared" si="15"/>
        <v>50679.3</v>
      </c>
      <c r="J11" s="104">
        <f t="shared" si="4"/>
        <v>2533.9650000000001</v>
      </c>
      <c r="K11" s="104">
        <f t="shared" si="5"/>
        <v>53213.264999999999</v>
      </c>
      <c r="L11" s="4"/>
      <c r="M11" s="104">
        <f t="shared" si="6"/>
        <v>53213.264999999999</v>
      </c>
      <c r="N11" s="104">
        <f t="shared" si="20"/>
        <v>2660.6632500000001</v>
      </c>
      <c r="O11" s="104">
        <f t="shared" si="19"/>
        <v>55873.928249999997</v>
      </c>
      <c r="P11" s="4"/>
      <c r="Q11" s="104">
        <f t="shared" si="7"/>
        <v>56254.023000000001</v>
      </c>
      <c r="R11" s="104">
        <f t="shared" si="0"/>
        <v>2812.7011500000003</v>
      </c>
      <c r="S11" s="104">
        <f t="shared" si="1"/>
        <v>59066.724150000002</v>
      </c>
      <c r="T11" s="4"/>
      <c r="U11" s="105">
        <f t="shared" si="8"/>
        <v>62082.142500000002</v>
      </c>
      <c r="V11" s="104">
        <f t="shared" si="2"/>
        <v>3104.1071250000005</v>
      </c>
      <c r="W11" s="106">
        <f t="shared" si="3"/>
        <v>65186.249625000004</v>
      </c>
      <c r="Y11">
        <v>12</v>
      </c>
      <c r="Z11" s="232">
        <f t="shared" si="9"/>
        <v>608151.60000000009</v>
      </c>
      <c r="AA11">
        <v>7</v>
      </c>
      <c r="AB11" s="232">
        <f t="shared" si="10"/>
        <v>17737.755000000001</v>
      </c>
      <c r="AD11" s="233"/>
      <c r="AE11" s="232">
        <f t="shared" si="16"/>
        <v>0</v>
      </c>
      <c r="AG11" s="232">
        <f t="shared" si="17"/>
        <v>0</v>
      </c>
      <c r="AI11" s="233"/>
      <c r="AJ11" s="232"/>
      <c r="AL11" s="232"/>
      <c r="AN11" s="233"/>
      <c r="AO11" s="234"/>
      <c r="AQ11" s="238"/>
      <c r="AY11">
        <f t="shared" si="11"/>
        <v>266.06632500000001</v>
      </c>
      <c r="AZ11" s="84">
        <f t="shared" si="12"/>
        <v>35.47551</v>
      </c>
      <c r="BA11" s="84">
        <v>35.967857142857142</v>
      </c>
      <c r="BB11" s="84">
        <f t="shared" si="13"/>
        <v>0.49234714285714176</v>
      </c>
      <c r="BC11" s="88">
        <f t="shared" si="14"/>
        <v>1.3878507817284143E-2</v>
      </c>
    </row>
    <row r="12" spans="1:57" ht="12.75" customHeight="1" x14ac:dyDescent="0.2">
      <c r="A12" s="107">
        <v>8</v>
      </c>
      <c r="B12" s="4"/>
      <c r="C12" s="237">
        <f t="shared" si="18"/>
        <v>33.700689655172418</v>
      </c>
      <c r="D12" s="109">
        <v>6</v>
      </c>
      <c r="E12" s="216"/>
      <c r="F12" s="216"/>
      <c r="G12" s="216">
        <v>48866</v>
      </c>
      <c r="H12" s="109">
        <v>48866</v>
      </c>
      <c r="I12" s="104">
        <f t="shared" si="15"/>
        <v>50994.3</v>
      </c>
      <c r="J12" s="104">
        <f t="shared" si="4"/>
        <v>2549.7150000000001</v>
      </c>
      <c r="K12" s="104">
        <f t="shared" si="5"/>
        <v>53544.014999999999</v>
      </c>
      <c r="L12" s="4"/>
      <c r="M12" s="104">
        <f t="shared" si="6"/>
        <v>53544.015000000007</v>
      </c>
      <c r="N12" s="104">
        <f t="shared" si="20"/>
        <v>2677.2007500000004</v>
      </c>
      <c r="O12" s="104">
        <f t="shared" si="19"/>
        <v>56221.21575000001</v>
      </c>
      <c r="P12" s="4"/>
      <c r="Q12" s="104">
        <f t="shared" si="7"/>
        <v>56603.673000000003</v>
      </c>
      <c r="R12" s="104">
        <f t="shared" si="0"/>
        <v>2830.1836500000004</v>
      </c>
      <c r="S12" s="104">
        <f t="shared" si="1"/>
        <v>59433.856650000002</v>
      </c>
      <c r="T12" s="4"/>
      <c r="U12" s="105">
        <f t="shared" si="8"/>
        <v>62468.017500000002</v>
      </c>
      <c r="V12" s="104">
        <f t="shared" si="2"/>
        <v>3123.4008750000003</v>
      </c>
      <c r="W12" s="106">
        <f t="shared" si="3"/>
        <v>65591.418375000008</v>
      </c>
      <c r="Y12">
        <v>8</v>
      </c>
      <c r="Z12" s="232">
        <f t="shared" si="9"/>
        <v>407954.4</v>
      </c>
      <c r="AA12">
        <v>5</v>
      </c>
      <c r="AB12" s="232">
        <f t="shared" si="10"/>
        <v>12748.575000000001</v>
      </c>
      <c r="AD12" s="233">
        <v>1</v>
      </c>
      <c r="AE12" s="232">
        <f t="shared" si="16"/>
        <v>53544.015000000007</v>
      </c>
      <c r="AF12">
        <v>1</v>
      </c>
      <c r="AG12" s="232">
        <f t="shared" si="17"/>
        <v>2677.2007500000004</v>
      </c>
      <c r="AI12" s="233"/>
      <c r="AJ12" s="232"/>
      <c r="AL12" s="232"/>
      <c r="AN12" s="233"/>
      <c r="AO12" s="234"/>
      <c r="AQ12" s="238"/>
      <c r="AY12">
        <f t="shared" si="11"/>
        <v>267.72007500000001</v>
      </c>
      <c r="AZ12" s="84">
        <f t="shared" si="12"/>
        <v>35.696010000000001</v>
      </c>
      <c r="BA12" s="84">
        <v>36.316607142857144</v>
      </c>
      <c r="BB12" s="84">
        <f t="shared" si="13"/>
        <v>0.62059714285714307</v>
      </c>
      <c r="BC12" s="88">
        <f t="shared" si="14"/>
        <v>1.7385616567710035E-2</v>
      </c>
    </row>
    <row r="13" spans="1:57" ht="12.75" customHeight="1" x14ac:dyDescent="0.2">
      <c r="A13" s="107">
        <v>9</v>
      </c>
      <c r="B13" s="4"/>
      <c r="C13" s="237">
        <f t="shared" si="18"/>
        <v>33.948965517241376</v>
      </c>
      <c r="D13" s="109">
        <v>6</v>
      </c>
      <c r="E13" s="216"/>
      <c r="F13" s="216"/>
      <c r="G13" s="216">
        <v>49226</v>
      </c>
      <c r="H13" s="109">
        <v>49226</v>
      </c>
      <c r="I13" s="104">
        <f t="shared" si="15"/>
        <v>51309.3</v>
      </c>
      <c r="J13" s="104">
        <f t="shared" si="4"/>
        <v>2565.4650000000001</v>
      </c>
      <c r="K13" s="104">
        <f t="shared" si="5"/>
        <v>53874.764999999999</v>
      </c>
      <c r="L13" s="4"/>
      <c r="M13" s="104">
        <f t="shared" si="6"/>
        <v>53874.765000000007</v>
      </c>
      <c r="N13" s="104">
        <f t="shared" si="20"/>
        <v>2693.7382500000003</v>
      </c>
      <c r="O13" s="104">
        <f t="shared" si="19"/>
        <v>56568.503250000009</v>
      </c>
      <c r="P13" s="4"/>
      <c r="Q13" s="104">
        <f t="shared" si="7"/>
        <v>56953.323000000011</v>
      </c>
      <c r="R13" s="104">
        <f t="shared" si="0"/>
        <v>2847.6661500000009</v>
      </c>
      <c r="S13" s="104">
        <f t="shared" si="1"/>
        <v>59800.989150000009</v>
      </c>
      <c r="T13" s="4"/>
      <c r="U13" s="105">
        <f t="shared" si="8"/>
        <v>62853.892500000009</v>
      </c>
      <c r="V13" s="104">
        <f t="shared" si="2"/>
        <v>3142.6946250000005</v>
      </c>
      <c r="W13" s="106">
        <f t="shared" si="3"/>
        <v>65996.587125000005</v>
      </c>
      <c r="Y13">
        <v>9</v>
      </c>
      <c r="Z13" s="232">
        <f t="shared" si="9"/>
        <v>461783.7</v>
      </c>
      <c r="AA13">
        <v>3</v>
      </c>
      <c r="AB13" s="232">
        <f t="shared" si="10"/>
        <v>7696.3950000000004</v>
      </c>
      <c r="AD13" s="233"/>
      <c r="AE13" s="232">
        <f t="shared" si="16"/>
        <v>0</v>
      </c>
      <c r="AG13" s="232">
        <f t="shared" si="17"/>
        <v>0</v>
      </c>
      <c r="AI13" s="233"/>
      <c r="AJ13" s="232"/>
      <c r="AL13" s="232"/>
      <c r="AN13" s="233"/>
      <c r="AO13" s="234"/>
      <c r="AQ13" s="238"/>
      <c r="AY13">
        <f t="shared" si="11"/>
        <v>269.37382500000001</v>
      </c>
      <c r="AZ13" s="84">
        <f t="shared" si="12"/>
        <v>35.916510000000002</v>
      </c>
      <c r="BA13" s="84">
        <v>36.668035714285715</v>
      </c>
      <c r="BB13" s="84">
        <f t="shared" si="13"/>
        <v>0.75152571428571235</v>
      </c>
      <c r="BC13" s="88">
        <f t="shared" si="14"/>
        <v>2.0924241088171213E-2</v>
      </c>
    </row>
    <row r="14" spans="1:57" ht="12.75" customHeight="1" x14ac:dyDescent="0.2">
      <c r="A14" s="108">
        <v>10</v>
      </c>
      <c r="B14" s="4"/>
      <c r="C14" s="237">
        <f t="shared" si="18"/>
        <v>34.197931034482757</v>
      </c>
      <c r="D14" s="109">
        <v>7</v>
      </c>
      <c r="E14" s="216"/>
      <c r="F14" s="236">
        <v>34.33</v>
      </c>
      <c r="G14" s="216">
        <v>49587</v>
      </c>
      <c r="H14" s="109">
        <v>49587</v>
      </c>
      <c r="I14" s="104">
        <f t="shared" si="15"/>
        <v>51687.3</v>
      </c>
      <c r="J14" s="104">
        <f t="shared" si="4"/>
        <v>2584.3650000000002</v>
      </c>
      <c r="K14" s="104">
        <f t="shared" si="5"/>
        <v>54271.665000000001</v>
      </c>
      <c r="L14" s="4"/>
      <c r="M14" s="104">
        <f t="shared" si="6"/>
        <v>54271.665000000008</v>
      </c>
      <c r="N14" s="104">
        <f t="shared" si="20"/>
        <v>2713.5832500000006</v>
      </c>
      <c r="O14" s="104">
        <f>M14+N14</f>
        <v>56985.248250000011</v>
      </c>
      <c r="P14" s="4"/>
      <c r="Q14" s="104">
        <f t="shared" si="7"/>
        <v>57372.903000000006</v>
      </c>
      <c r="R14" s="104">
        <f t="shared" si="0"/>
        <v>2868.6451500000003</v>
      </c>
      <c r="S14" s="104">
        <f t="shared" si="1"/>
        <v>60241.548150000002</v>
      </c>
      <c r="T14" s="4"/>
      <c r="U14" s="105">
        <f t="shared" si="8"/>
        <v>63316.942500000005</v>
      </c>
      <c r="V14" s="104">
        <f t="shared" si="2"/>
        <v>3165.8471250000002</v>
      </c>
      <c r="W14" s="106">
        <f t="shared" si="3"/>
        <v>66482.789625000005</v>
      </c>
      <c r="Y14">
        <v>8</v>
      </c>
      <c r="Z14" s="232">
        <f t="shared" si="9"/>
        <v>413498.4</v>
      </c>
      <c r="AA14">
        <v>4</v>
      </c>
      <c r="AB14" s="232">
        <f t="shared" si="10"/>
        <v>10337.460000000001</v>
      </c>
      <c r="AD14" s="233"/>
      <c r="AE14" s="232">
        <f t="shared" si="16"/>
        <v>0</v>
      </c>
      <c r="AG14" s="232">
        <f t="shared" si="17"/>
        <v>0</v>
      </c>
      <c r="AI14" s="233"/>
      <c r="AJ14" s="232"/>
      <c r="AL14" s="232"/>
      <c r="AN14" s="239"/>
      <c r="AO14" s="234">
        <f>AN14*U14</f>
        <v>0</v>
      </c>
      <c r="AP14" s="198"/>
      <c r="AQ14" s="234">
        <f>AP14*V14</f>
        <v>0</v>
      </c>
      <c r="AV14" s="84">
        <f t="shared" ref="AV14:AV19" si="21">F14-C14</f>
        <v>0.13206896551724157</v>
      </c>
      <c r="AW14" s="88">
        <f t="shared" ref="AW14:AW19" si="22">AV14/C14</f>
        <v>3.8618992881198758E-3</v>
      </c>
      <c r="AY14" s="90">
        <f t="shared" si="11"/>
        <v>271.35832499999998</v>
      </c>
      <c r="AZ14" s="91">
        <f t="shared" si="12"/>
        <v>36.181109999999997</v>
      </c>
      <c r="BA14" s="84">
        <v>36.99803571428572</v>
      </c>
      <c r="BB14" s="84">
        <f t="shared" si="13"/>
        <v>0.81692571428572336</v>
      </c>
      <c r="BC14" s="88">
        <f t="shared" si="14"/>
        <v>2.2578790818903106E-2</v>
      </c>
    </row>
    <row r="15" spans="1:57" ht="12.75" customHeight="1" x14ac:dyDescent="0.2">
      <c r="A15" s="107">
        <v>11</v>
      </c>
      <c r="B15" s="4"/>
      <c r="C15" s="237">
        <f t="shared" si="18"/>
        <v>34.446206896551729</v>
      </c>
      <c r="D15" s="109">
        <v>7</v>
      </c>
      <c r="E15" s="216"/>
      <c r="F15" s="236">
        <v>34.67</v>
      </c>
      <c r="G15" s="216">
        <v>49947</v>
      </c>
      <c r="H15" s="109">
        <v>49947</v>
      </c>
      <c r="I15" s="104">
        <f t="shared" si="15"/>
        <v>52066.350000000006</v>
      </c>
      <c r="J15" s="104">
        <f t="shared" si="4"/>
        <v>2603.3175000000006</v>
      </c>
      <c r="K15" s="104">
        <f t="shared" si="5"/>
        <v>54669.667500000003</v>
      </c>
      <c r="L15" s="4"/>
      <c r="M15" s="104">
        <f t="shared" si="6"/>
        <v>54669.66750000001</v>
      </c>
      <c r="N15" s="104">
        <f t="shared" si="20"/>
        <v>2733.4833750000007</v>
      </c>
      <c r="O15" s="104">
        <f t="shared" ref="O15:O24" si="23">SUM(M15:N15)</f>
        <v>57403.150875000014</v>
      </c>
      <c r="P15" s="4"/>
      <c r="Q15" s="104">
        <f t="shared" si="7"/>
        <v>57793.64850000001</v>
      </c>
      <c r="R15" s="104">
        <f>SUM(Q15*0.05)</f>
        <v>2889.6824250000009</v>
      </c>
      <c r="S15" s="104">
        <f t="shared" si="1"/>
        <v>60683.330925000009</v>
      </c>
      <c r="T15" s="4"/>
      <c r="U15" s="105">
        <f t="shared" si="8"/>
        <v>63781.278750000012</v>
      </c>
      <c r="V15" s="104">
        <f t="shared" si="2"/>
        <v>3189.063937500001</v>
      </c>
      <c r="W15" s="106">
        <f t="shared" si="3"/>
        <v>66970.342687500015</v>
      </c>
      <c r="Y15" s="240">
        <v>10</v>
      </c>
      <c r="Z15" s="232">
        <f t="shared" si="9"/>
        <v>520663.50000000006</v>
      </c>
      <c r="AA15">
        <v>3</v>
      </c>
      <c r="AB15" s="232">
        <f t="shared" si="10"/>
        <v>7809.9525000000012</v>
      </c>
      <c r="AD15" s="239">
        <v>1</v>
      </c>
      <c r="AE15" s="232">
        <f t="shared" si="16"/>
        <v>54669.66750000001</v>
      </c>
      <c r="AF15" s="198">
        <v>1</v>
      </c>
      <c r="AG15" s="232">
        <f t="shared" si="17"/>
        <v>2733.4833750000007</v>
      </c>
      <c r="AI15" s="233"/>
      <c r="AJ15" s="232"/>
      <c r="AL15" s="232"/>
      <c r="AN15" s="239">
        <v>1</v>
      </c>
      <c r="AO15" s="221"/>
      <c r="AP15" s="198">
        <v>1</v>
      </c>
      <c r="AQ15" s="234">
        <f t="shared" ref="AQ15:AQ42" si="24">AP15*V15</f>
        <v>3189.063937500001</v>
      </c>
      <c r="AV15" s="84">
        <f t="shared" si="21"/>
        <v>0.22379310344827275</v>
      </c>
      <c r="AW15" s="88">
        <f t="shared" si="22"/>
        <v>6.4968866999018044E-3</v>
      </c>
      <c r="AY15">
        <f t="shared" si="11"/>
        <v>273.34833750000001</v>
      </c>
      <c r="AZ15" s="84">
        <f t="shared" si="12"/>
        <v>36.446445000000004</v>
      </c>
      <c r="BA15" s="84">
        <v>37.33446428571429</v>
      </c>
      <c r="BB15" s="84">
        <f t="shared" si="13"/>
        <v>0.8880192857142859</v>
      </c>
      <c r="BC15" s="88">
        <f t="shared" si="14"/>
        <v>2.4365045362154961E-2</v>
      </c>
    </row>
    <row r="16" spans="1:57" ht="12.75" customHeight="1" x14ac:dyDescent="0.2">
      <c r="A16" s="107">
        <v>12</v>
      </c>
      <c r="B16" s="4"/>
      <c r="C16" s="237">
        <f t="shared" si="18"/>
        <v>34.694482758620687</v>
      </c>
      <c r="D16" s="109">
        <v>7</v>
      </c>
      <c r="E16" s="216"/>
      <c r="F16" s="236">
        <v>35</v>
      </c>
      <c r="G16" s="216">
        <v>50307</v>
      </c>
      <c r="H16" s="109">
        <v>50307</v>
      </c>
      <c r="I16" s="104">
        <f t="shared" si="15"/>
        <v>52444.350000000006</v>
      </c>
      <c r="J16" s="104">
        <f t="shared" si="4"/>
        <v>2622.2175000000007</v>
      </c>
      <c r="K16" s="104">
        <f t="shared" si="5"/>
        <v>55066.567500000005</v>
      </c>
      <c r="L16" s="4"/>
      <c r="M16" s="104">
        <f t="shared" si="6"/>
        <v>55066.567500000012</v>
      </c>
      <c r="N16" s="104">
        <f t="shared" si="20"/>
        <v>2753.328375000001</v>
      </c>
      <c r="O16" s="104">
        <f t="shared" si="23"/>
        <v>57819.895875000017</v>
      </c>
      <c r="P16" s="4"/>
      <c r="Q16" s="104">
        <f t="shared" si="7"/>
        <v>58213.228500000012</v>
      </c>
      <c r="R16" s="104">
        <f>SUM(Q16*0.05)</f>
        <v>2910.6614250000007</v>
      </c>
      <c r="S16" s="104">
        <f t="shared" si="1"/>
        <v>61123.88992500001</v>
      </c>
      <c r="T16" s="4"/>
      <c r="U16" s="105">
        <f t="shared" si="8"/>
        <v>64244.328750000008</v>
      </c>
      <c r="V16" s="104">
        <f t="shared" si="2"/>
        <v>3212.2164375000007</v>
      </c>
      <c r="W16" s="106">
        <f t="shared" si="3"/>
        <v>67456.545187500014</v>
      </c>
      <c r="Y16" s="240">
        <v>9</v>
      </c>
      <c r="Z16" s="232">
        <f t="shared" si="9"/>
        <v>471999.15</v>
      </c>
      <c r="AA16">
        <v>3</v>
      </c>
      <c r="AB16" s="232">
        <f t="shared" si="10"/>
        <v>7866.652500000002</v>
      </c>
      <c r="AD16" s="239">
        <v>1</v>
      </c>
      <c r="AE16" s="232">
        <f t="shared" si="16"/>
        <v>55066.567500000012</v>
      </c>
      <c r="AF16" s="198">
        <v>1</v>
      </c>
      <c r="AG16" s="232">
        <f t="shared" si="17"/>
        <v>2753.328375000001</v>
      </c>
      <c r="AI16" s="233"/>
      <c r="AJ16" s="232"/>
      <c r="AL16" s="232"/>
      <c r="AN16" s="239"/>
      <c r="AO16" s="228"/>
      <c r="AQ16" s="234">
        <f t="shared" si="24"/>
        <v>0</v>
      </c>
      <c r="AV16" s="84">
        <f t="shared" si="21"/>
        <v>0.30551724137931302</v>
      </c>
      <c r="AW16" s="88">
        <f t="shared" si="22"/>
        <v>8.8059315800982745E-3</v>
      </c>
      <c r="AY16">
        <f t="shared" si="11"/>
        <v>275.33283750000004</v>
      </c>
      <c r="AZ16" s="84">
        <f t="shared" si="12"/>
        <v>36.711045000000006</v>
      </c>
      <c r="BA16" s="84">
        <v>37.674642857142857</v>
      </c>
      <c r="BB16" s="84">
        <f t="shared" si="13"/>
        <v>0.96359785714285096</v>
      </c>
      <c r="BC16" s="88">
        <f t="shared" si="14"/>
        <v>2.6248172917519803E-2</v>
      </c>
    </row>
    <row r="17" spans="1:55" ht="12.75" customHeight="1" x14ac:dyDescent="0.2">
      <c r="A17" s="107">
        <v>13</v>
      </c>
      <c r="B17" s="4"/>
      <c r="C17" s="237">
        <f t="shared" si="18"/>
        <v>34.942068965517244</v>
      </c>
      <c r="D17" s="109">
        <v>7</v>
      </c>
      <c r="E17" s="216"/>
      <c r="F17" s="236">
        <v>35.33</v>
      </c>
      <c r="G17" s="216">
        <v>50666</v>
      </c>
      <c r="H17" s="109">
        <v>50666</v>
      </c>
      <c r="I17" s="104">
        <f t="shared" si="15"/>
        <v>52822.350000000006</v>
      </c>
      <c r="J17" s="104">
        <f t="shared" si="4"/>
        <v>2641.1175000000003</v>
      </c>
      <c r="K17" s="104">
        <f t="shared" si="5"/>
        <v>55463.467500000006</v>
      </c>
      <c r="L17" s="4"/>
      <c r="M17" s="104">
        <f t="shared" si="6"/>
        <v>55463.467500000006</v>
      </c>
      <c r="N17" s="104">
        <f t="shared" si="20"/>
        <v>2773.1733750000003</v>
      </c>
      <c r="O17" s="104">
        <f t="shared" si="23"/>
        <v>58236.640875000005</v>
      </c>
      <c r="P17" s="4"/>
      <c r="Q17" s="104">
        <f t="shared" si="7"/>
        <v>58632.808500000006</v>
      </c>
      <c r="R17" s="104">
        <f t="shared" ref="R17:R47" si="25">Q17*0.05</f>
        <v>2931.6404250000005</v>
      </c>
      <c r="S17" s="104">
        <f t="shared" si="1"/>
        <v>61564.448925000004</v>
      </c>
      <c r="T17" s="4"/>
      <c r="U17" s="105">
        <f t="shared" si="8"/>
        <v>64707.378750000003</v>
      </c>
      <c r="V17" s="104">
        <f t="shared" si="2"/>
        <v>3235.3689375000004</v>
      </c>
      <c r="W17" s="106">
        <f t="shared" si="3"/>
        <v>67942.747687499999</v>
      </c>
      <c r="Y17" s="240">
        <v>18</v>
      </c>
      <c r="Z17" s="232">
        <f t="shared" si="9"/>
        <v>950802.3</v>
      </c>
      <c r="AA17">
        <v>9</v>
      </c>
      <c r="AB17" s="232">
        <f t="shared" si="10"/>
        <v>23770.057500000003</v>
      </c>
      <c r="AD17" s="239">
        <v>2</v>
      </c>
      <c r="AE17" s="232">
        <f t="shared" si="16"/>
        <v>110926.93500000001</v>
      </c>
      <c r="AF17" s="198">
        <v>2</v>
      </c>
      <c r="AG17" s="232">
        <f t="shared" si="17"/>
        <v>5546.3467500000006</v>
      </c>
      <c r="AI17" s="233"/>
      <c r="AJ17" s="232"/>
      <c r="AL17" s="232"/>
      <c r="AN17" s="239"/>
      <c r="AO17" s="234">
        <f>AN17*U17</f>
        <v>0</v>
      </c>
      <c r="AQ17" s="234">
        <f t="shared" si="24"/>
        <v>0</v>
      </c>
      <c r="AV17" s="84">
        <f t="shared" si="21"/>
        <v>0.38793103448275446</v>
      </c>
      <c r="AW17" s="88">
        <f t="shared" si="22"/>
        <v>1.1102119764733626E-2</v>
      </c>
      <c r="AY17">
        <f t="shared" si="11"/>
        <v>277.31733750000001</v>
      </c>
      <c r="AZ17" s="84">
        <f t="shared" si="12"/>
        <v>36.975645</v>
      </c>
      <c r="BA17" s="84">
        <v>38.017499999999998</v>
      </c>
      <c r="BB17" s="84">
        <f t="shared" si="13"/>
        <v>1.0418549999999982</v>
      </c>
      <c r="BC17" s="88">
        <f t="shared" si="14"/>
        <v>2.8176790425156834E-2</v>
      </c>
    </row>
    <row r="18" spans="1:55" ht="12.75" customHeight="1" x14ac:dyDescent="0.2">
      <c r="A18" s="107">
        <v>14</v>
      </c>
      <c r="B18" s="4"/>
      <c r="C18" s="237">
        <f t="shared" si="18"/>
        <v>35.191034482758617</v>
      </c>
      <c r="D18" s="109">
        <v>7</v>
      </c>
      <c r="E18" s="216"/>
      <c r="F18" s="236">
        <v>35.67</v>
      </c>
      <c r="G18" s="216">
        <v>51027</v>
      </c>
      <c r="H18" s="109">
        <v>51027</v>
      </c>
      <c r="I18" s="104">
        <f t="shared" si="15"/>
        <v>53199.3</v>
      </c>
      <c r="J18" s="104">
        <f t="shared" si="4"/>
        <v>2659.9650000000001</v>
      </c>
      <c r="K18" s="104">
        <f t="shared" si="5"/>
        <v>55859.264999999999</v>
      </c>
      <c r="L18" s="4"/>
      <c r="M18" s="104">
        <f t="shared" si="6"/>
        <v>55859.265000000007</v>
      </c>
      <c r="N18" s="104">
        <f t="shared" si="20"/>
        <v>2792.9632500000007</v>
      </c>
      <c r="O18" s="104">
        <f t="shared" si="23"/>
        <v>58652.228250000007</v>
      </c>
      <c r="P18" s="4"/>
      <c r="Q18" s="104">
        <f t="shared" si="7"/>
        <v>59051.223000000005</v>
      </c>
      <c r="R18" s="104">
        <f t="shared" si="25"/>
        <v>2952.5611500000005</v>
      </c>
      <c r="S18" s="104">
        <f t="shared" si="1"/>
        <v>62003.784150000007</v>
      </c>
      <c r="T18" s="4"/>
      <c r="U18" s="105">
        <f t="shared" si="8"/>
        <v>65169.142500000009</v>
      </c>
      <c r="V18" s="104">
        <f t="shared" si="2"/>
        <v>3258.4571250000008</v>
      </c>
      <c r="W18" s="106">
        <f t="shared" si="3"/>
        <v>68427.599625000003</v>
      </c>
      <c r="Y18" s="240">
        <v>14</v>
      </c>
      <c r="Z18" s="232">
        <f t="shared" si="9"/>
        <v>744790.20000000007</v>
      </c>
      <c r="AA18">
        <v>7</v>
      </c>
      <c r="AB18" s="232">
        <f t="shared" si="10"/>
        <v>18619.755000000001</v>
      </c>
      <c r="AD18" s="239"/>
      <c r="AE18" s="232">
        <f t="shared" si="16"/>
        <v>0</v>
      </c>
      <c r="AG18" s="232">
        <f t="shared" si="17"/>
        <v>0</v>
      </c>
      <c r="AI18" s="239"/>
      <c r="AJ18" s="232">
        <f>AI18*Q18</f>
        <v>0</v>
      </c>
      <c r="AL18" s="232">
        <f>AK18*R18</f>
        <v>0</v>
      </c>
      <c r="AN18" s="239">
        <v>2</v>
      </c>
      <c r="AO18" s="234"/>
      <c r="AP18">
        <v>2</v>
      </c>
      <c r="AQ18" s="234">
        <f t="shared" si="24"/>
        <v>6516.9142500000016</v>
      </c>
      <c r="AV18" s="84">
        <f t="shared" si="21"/>
        <v>0.47896551724138448</v>
      </c>
      <c r="AW18" s="88">
        <f t="shared" si="22"/>
        <v>1.3610441530954349E-2</v>
      </c>
      <c r="AY18">
        <f t="shared" si="11"/>
        <v>279.29632500000002</v>
      </c>
      <c r="AZ18" s="84">
        <f t="shared" si="12"/>
        <v>37.239510000000003</v>
      </c>
      <c r="BA18" s="84">
        <v>38.360892857142858</v>
      </c>
      <c r="BB18" s="84">
        <f t="shared" si="13"/>
        <v>1.121382857142855</v>
      </c>
      <c r="BC18" s="88">
        <f t="shared" si="14"/>
        <v>3.0112717840348999E-2</v>
      </c>
    </row>
    <row r="19" spans="1:55" ht="12.75" customHeight="1" x14ac:dyDescent="0.2">
      <c r="A19" s="107">
        <v>15</v>
      </c>
      <c r="B19" s="4"/>
      <c r="C19" s="237">
        <f t="shared" si="18"/>
        <v>35.438620689655174</v>
      </c>
      <c r="D19" s="109">
        <v>7</v>
      </c>
      <c r="E19" s="216"/>
      <c r="F19" s="236">
        <v>36</v>
      </c>
      <c r="G19" s="216">
        <v>51386</v>
      </c>
      <c r="H19" s="109">
        <v>51386</v>
      </c>
      <c r="I19" s="104">
        <f t="shared" si="15"/>
        <v>53578.350000000006</v>
      </c>
      <c r="J19" s="104">
        <f t="shared" si="4"/>
        <v>2678.9175000000005</v>
      </c>
      <c r="K19" s="104">
        <f t="shared" si="5"/>
        <v>56257.267500000009</v>
      </c>
      <c r="L19" s="4"/>
      <c r="M19" s="104">
        <f t="shared" si="6"/>
        <v>56257.267500000002</v>
      </c>
      <c r="N19" s="104">
        <f t="shared" si="20"/>
        <v>2812.8633750000004</v>
      </c>
      <c r="O19" s="104">
        <f t="shared" si="23"/>
        <v>59070.130875000003</v>
      </c>
      <c r="P19" s="4"/>
      <c r="Q19" s="104">
        <f t="shared" si="7"/>
        <v>59471.968500000003</v>
      </c>
      <c r="R19" s="104">
        <f t="shared" si="25"/>
        <v>2973.5984250000001</v>
      </c>
      <c r="S19" s="104">
        <f t="shared" si="1"/>
        <v>62445.566925000006</v>
      </c>
      <c r="T19" s="4"/>
      <c r="U19" s="105">
        <f t="shared" si="8"/>
        <v>65633.478749999995</v>
      </c>
      <c r="V19" s="104">
        <f t="shared" si="2"/>
        <v>3281.6739374999997</v>
      </c>
      <c r="W19" s="106">
        <f t="shared" si="3"/>
        <v>68915.152687499998</v>
      </c>
      <c r="Y19" s="240">
        <v>7</v>
      </c>
      <c r="Z19" s="232">
        <f t="shared" si="9"/>
        <v>375048.45000000007</v>
      </c>
      <c r="AA19">
        <v>4</v>
      </c>
      <c r="AB19" s="232">
        <f t="shared" si="10"/>
        <v>10715.670000000002</v>
      </c>
      <c r="AD19" s="239"/>
      <c r="AE19" s="232">
        <f t="shared" si="16"/>
        <v>0</v>
      </c>
      <c r="AG19" s="232">
        <f t="shared" si="17"/>
        <v>0</v>
      </c>
      <c r="AI19" s="239">
        <v>2</v>
      </c>
      <c r="AJ19" s="232">
        <f t="shared" ref="AJ19:AJ44" si="26">AI19*Q19</f>
        <v>118943.93700000001</v>
      </c>
      <c r="AK19">
        <v>2</v>
      </c>
      <c r="AL19" s="232">
        <f t="shared" ref="AL19:AL44" si="27">AK19*R19</f>
        <v>5947.1968500000003</v>
      </c>
      <c r="AN19" s="239"/>
      <c r="AO19" s="234">
        <f t="shared" ref="AO19:AO42" si="28">AN19*U19</f>
        <v>0</v>
      </c>
      <c r="AQ19" s="234">
        <f t="shared" si="24"/>
        <v>0</v>
      </c>
      <c r="AV19" s="84">
        <f t="shared" si="21"/>
        <v>0.56137931034482591</v>
      </c>
      <c r="AW19" s="88">
        <f t="shared" si="22"/>
        <v>1.5840890514926195E-2</v>
      </c>
      <c r="AY19">
        <f t="shared" si="11"/>
        <v>281.28633750000006</v>
      </c>
      <c r="AZ19" s="84">
        <f t="shared" si="12"/>
        <v>37.50484500000001</v>
      </c>
      <c r="BA19" s="84">
        <v>38.729464285714286</v>
      </c>
      <c r="BB19" s="84">
        <f t="shared" si="13"/>
        <v>1.2246192857142759</v>
      </c>
      <c r="BC19" s="88">
        <f t="shared" si="14"/>
        <v>3.2652295609121314E-2</v>
      </c>
    </row>
    <row r="20" spans="1:55" ht="12.75" customHeight="1" x14ac:dyDescent="0.2">
      <c r="A20" s="107">
        <v>16</v>
      </c>
      <c r="B20" s="4"/>
      <c r="C20" s="241">
        <v>35.69</v>
      </c>
      <c r="D20" s="242">
        <v>8</v>
      </c>
      <c r="E20" s="236">
        <v>36.33</v>
      </c>
      <c r="F20" s="236">
        <v>37.72</v>
      </c>
      <c r="G20" s="109">
        <f>E20*200*7.25</f>
        <v>52678.5</v>
      </c>
      <c r="H20" s="109">
        <v>52679</v>
      </c>
      <c r="I20" s="104">
        <f t="shared" si="15"/>
        <v>53955.3</v>
      </c>
      <c r="J20" s="104">
        <f t="shared" si="4"/>
        <v>2697.7650000000003</v>
      </c>
      <c r="K20" s="104">
        <f t="shared" si="5"/>
        <v>56653.065000000002</v>
      </c>
      <c r="L20" s="4"/>
      <c r="M20" s="104">
        <f t="shared" si="6"/>
        <v>56653.065000000002</v>
      </c>
      <c r="N20" s="104">
        <f t="shared" si="20"/>
        <v>2832.6532500000003</v>
      </c>
      <c r="O20" s="104">
        <f t="shared" si="23"/>
        <v>59485.718250000005</v>
      </c>
      <c r="P20" s="4"/>
      <c r="Q20" s="104">
        <f t="shared" si="7"/>
        <v>59890.383000000002</v>
      </c>
      <c r="R20" s="104">
        <f t="shared" si="25"/>
        <v>2994.5191500000001</v>
      </c>
      <c r="S20" s="104">
        <f t="shared" si="1"/>
        <v>62884.902150000002</v>
      </c>
      <c r="T20" s="4"/>
      <c r="U20" s="105">
        <f t="shared" si="8"/>
        <v>66095.242499999993</v>
      </c>
      <c r="V20" s="104">
        <f t="shared" si="2"/>
        <v>3304.7621249999997</v>
      </c>
      <c r="W20" s="106">
        <f t="shared" si="3"/>
        <v>69400.004624999987</v>
      </c>
      <c r="Y20" s="240">
        <v>11</v>
      </c>
      <c r="Z20" s="232">
        <f t="shared" si="9"/>
        <v>593508.30000000005</v>
      </c>
      <c r="AA20">
        <v>6</v>
      </c>
      <c r="AB20" s="232">
        <f t="shared" si="10"/>
        <v>16186.590000000002</v>
      </c>
      <c r="AD20" s="239">
        <v>2</v>
      </c>
      <c r="AE20" s="232">
        <f t="shared" si="16"/>
        <v>113306.13</v>
      </c>
      <c r="AF20">
        <v>2</v>
      </c>
      <c r="AG20" s="232">
        <f t="shared" si="17"/>
        <v>5665.3065000000006</v>
      </c>
      <c r="AI20" s="233"/>
      <c r="AJ20" s="232">
        <f t="shared" si="26"/>
        <v>0</v>
      </c>
      <c r="AL20" s="232">
        <f t="shared" si="27"/>
        <v>0</v>
      </c>
      <c r="AN20" s="239">
        <v>1</v>
      </c>
      <c r="AO20" s="234">
        <f t="shared" si="28"/>
        <v>66095.242499999993</v>
      </c>
      <c r="AP20">
        <v>1</v>
      </c>
      <c r="AQ20" s="234">
        <f t="shared" si="24"/>
        <v>3304.7621249999997</v>
      </c>
      <c r="AS20" s="84">
        <f>E20-C20</f>
        <v>0.64000000000000057</v>
      </c>
      <c r="AT20" s="88">
        <f>AS20/C20</f>
        <v>1.7932193891846474E-2</v>
      </c>
      <c r="AV20" s="84">
        <f>F20-C20</f>
        <v>2.0300000000000011</v>
      </c>
      <c r="AW20" s="88">
        <f>AV20/C20</f>
        <v>5.6878677500700511E-2</v>
      </c>
      <c r="AY20">
        <f t="shared" si="11"/>
        <v>283.26532500000002</v>
      </c>
      <c r="AZ20" s="84">
        <f t="shared" si="12"/>
        <v>37.768710000000006</v>
      </c>
      <c r="BA20" s="84">
        <v>39.096964285714286</v>
      </c>
      <c r="BB20" s="84">
        <f t="shared" si="13"/>
        <v>1.3282542857142801</v>
      </c>
      <c r="BC20" s="88">
        <f t="shared" si="14"/>
        <v>3.5168113650539824E-2</v>
      </c>
    </row>
    <row r="21" spans="1:55" ht="12.75" customHeight="1" x14ac:dyDescent="0.25">
      <c r="A21" s="107">
        <v>17</v>
      </c>
      <c r="B21" s="4"/>
      <c r="C21" s="241">
        <v>35.94</v>
      </c>
      <c r="D21" s="242">
        <v>8</v>
      </c>
      <c r="E21" s="236">
        <v>36.67</v>
      </c>
      <c r="F21" s="236">
        <v>38.11</v>
      </c>
      <c r="G21" s="109">
        <f t="shared" ref="G21:G29" si="29">E21*200*7.25</f>
        <v>53171.5</v>
      </c>
      <c r="H21" s="109">
        <v>53172</v>
      </c>
      <c r="I21" s="104">
        <f t="shared" si="15"/>
        <v>55312.950000000004</v>
      </c>
      <c r="J21" s="104">
        <f t="shared" si="4"/>
        <v>2765.6475000000005</v>
      </c>
      <c r="K21" s="104">
        <f t="shared" si="5"/>
        <v>58078.597500000003</v>
      </c>
      <c r="L21" s="4"/>
      <c r="M21" s="104">
        <f t="shared" si="6"/>
        <v>58078.597500000003</v>
      </c>
      <c r="N21" s="104">
        <f t="shared" si="20"/>
        <v>2903.9298750000003</v>
      </c>
      <c r="O21" s="104">
        <f t="shared" si="23"/>
        <v>60982.527375000005</v>
      </c>
      <c r="P21" s="4"/>
      <c r="Q21" s="104">
        <f t="shared" si="7"/>
        <v>61397.374499999998</v>
      </c>
      <c r="R21" s="104">
        <f t="shared" si="25"/>
        <v>3069.8687250000003</v>
      </c>
      <c r="S21" s="104">
        <f t="shared" si="1"/>
        <v>64467.243224999998</v>
      </c>
      <c r="T21" s="4"/>
      <c r="U21" s="105">
        <f t="shared" si="8"/>
        <v>67758.363750000004</v>
      </c>
      <c r="V21" s="104">
        <f t="shared" si="2"/>
        <v>3387.9181875000004</v>
      </c>
      <c r="W21" s="106">
        <f t="shared" si="3"/>
        <v>71146.281937500011</v>
      </c>
      <c r="Y21" s="243">
        <v>20</v>
      </c>
      <c r="Z21" s="232">
        <f t="shared" si="9"/>
        <v>1106259</v>
      </c>
      <c r="AA21">
        <v>10</v>
      </c>
      <c r="AB21" s="232">
        <f t="shared" si="10"/>
        <v>27656.475000000006</v>
      </c>
      <c r="AD21" s="244">
        <v>1</v>
      </c>
      <c r="AE21" s="232">
        <f t="shared" si="16"/>
        <v>58078.597500000003</v>
      </c>
      <c r="AF21" s="198">
        <v>1</v>
      </c>
      <c r="AG21" s="232">
        <f t="shared" si="17"/>
        <v>2903.9298750000003</v>
      </c>
      <c r="AI21" s="233"/>
      <c r="AJ21" s="232">
        <f t="shared" si="26"/>
        <v>0</v>
      </c>
      <c r="AL21" s="232">
        <f t="shared" si="27"/>
        <v>0</v>
      </c>
      <c r="AN21" s="233"/>
      <c r="AO21" s="234">
        <f t="shared" si="28"/>
        <v>0</v>
      </c>
      <c r="AQ21" s="234">
        <f t="shared" si="24"/>
        <v>0</v>
      </c>
      <c r="AS21" s="84">
        <f t="shared" ref="AS21:AS32" si="30">E21-C21</f>
        <v>0.73000000000000398</v>
      </c>
      <c r="AT21" s="88">
        <f t="shared" ref="AT21:AT32" si="31">AS21/C21</f>
        <v>2.0311630495270006E-2</v>
      </c>
      <c r="AV21" s="84">
        <f t="shared" ref="AV21:AV32" si="32">F21-C21</f>
        <v>2.1700000000000017</v>
      </c>
      <c r="AW21" s="88">
        <f t="shared" ref="AW21:AW32" si="33">AV21/C21</f>
        <v>6.0378408458542067E-2</v>
      </c>
      <c r="AY21">
        <f t="shared" si="11"/>
        <v>290.3929875</v>
      </c>
      <c r="AZ21" s="84">
        <f t="shared" si="12"/>
        <v>38.719065000000001</v>
      </c>
      <c r="BA21" s="84">
        <v>39.527142857142856</v>
      </c>
      <c r="BB21" s="84">
        <f t="shared" si="13"/>
        <v>0.80807785714285529</v>
      </c>
      <c r="BC21" s="88">
        <f t="shared" si="14"/>
        <v>2.0870283338269024E-2</v>
      </c>
    </row>
    <row r="22" spans="1:55" ht="12.75" customHeight="1" x14ac:dyDescent="0.25">
      <c r="A22" s="107">
        <v>18</v>
      </c>
      <c r="B22" s="4"/>
      <c r="C22" s="241">
        <v>36.18</v>
      </c>
      <c r="D22" s="242">
        <v>8</v>
      </c>
      <c r="E22" s="236">
        <v>37</v>
      </c>
      <c r="F22" s="236">
        <v>38.56</v>
      </c>
      <c r="G22" s="109">
        <f t="shared" si="29"/>
        <v>53650</v>
      </c>
      <c r="H22" s="109">
        <v>53650</v>
      </c>
      <c r="I22" s="104">
        <f t="shared" si="15"/>
        <v>55830.600000000006</v>
      </c>
      <c r="J22" s="104">
        <f t="shared" si="4"/>
        <v>2791.5300000000007</v>
      </c>
      <c r="K22" s="104">
        <f t="shared" si="5"/>
        <v>58622.130000000005</v>
      </c>
      <c r="L22" s="4"/>
      <c r="M22" s="104">
        <f t="shared" si="6"/>
        <v>58622.130000000005</v>
      </c>
      <c r="N22" s="104">
        <f t="shared" si="20"/>
        <v>2931.1065000000003</v>
      </c>
      <c r="O22" s="104">
        <f t="shared" si="23"/>
        <v>61553.236500000006</v>
      </c>
      <c r="P22" s="4"/>
      <c r="Q22" s="104">
        <f t="shared" si="7"/>
        <v>61971.966000000008</v>
      </c>
      <c r="R22" s="104">
        <f t="shared" si="25"/>
        <v>3098.5983000000006</v>
      </c>
      <c r="S22" s="104">
        <f t="shared" si="1"/>
        <v>65070.564300000005</v>
      </c>
      <c r="T22" s="4"/>
      <c r="U22" s="105">
        <f t="shared" si="8"/>
        <v>68392.485000000001</v>
      </c>
      <c r="V22" s="104">
        <f t="shared" si="2"/>
        <v>3419.6242500000003</v>
      </c>
      <c r="W22" s="106">
        <f t="shared" si="3"/>
        <v>71812.109249999994</v>
      </c>
      <c r="Y22" s="243">
        <v>10</v>
      </c>
      <c r="Z22" s="232">
        <f t="shared" si="9"/>
        <v>558306</v>
      </c>
      <c r="AA22">
        <v>7</v>
      </c>
      <c r="AB22" s="232">
        <f t="shared" si="10"/>
        <v>19540.710000000006</v>
      </c>
      <c r="AD22" s="244">
        <v>1</v>
      </c>
      <c r="AE22" s="232">
        <f t="shared" si="16"/>
        <v>58622.130000000005</v>
      </c>
      <c r="AF22" s="198">
        <v>1</v>
      </c>
      <c r="AG22" s="232">
        <f t="shared" si="17"/>
        <v>2931.1065000000003</v>
      </c>
      <c r="AI22" s="233"/>
      <c r="AJ22" s="232">
        <f t="shared" si="26"/>
        <v>0</v>
      </c>
      <c r="AL22" s="232">
        <f t="shared" si="27"/>
        <v>0</v>
      </c>
      <c r="AN22" s="233"/>
      <c r="AO22" s="234">
        <f t="shared" si="28"/>
        <v>0</v>
      </c>
      <c r="AQ22" s="234">
        <f t="shared" si="24"/>
        <v>0</v>
      </c>
      <c r="AS22" s="84">
        <f t="shared" si="30"/>
        <v>0.82000000000000028</v>
      </c>
      <c r="AT22" s="88">
        <f t="shared" si="31"/>
        <v>2.2664455500276404E-2</v>
      </c>
      <c r="AV22" s="84">
        <f t="shared" si="32"/>
        <v>2.3800000000000026</v>
      </c>
      <c r="AW22" s="88">
        <f t="shared" si="33"/>
        <v>6.5782200110558395E-2</v>
      </c>
      <c r="AY22">
        <f t="shared" si="11"/>
        <v>293.11065000000002</v>
      </c>
      <c r="AZ22" s="84">
        <f t="shared" si="12"/>
        <v>39.081420000000001</v>
      </c>
      <c r="BA22" s="84">
        <v>39.962142857142858</v>
      </c>
      <c r="BB22" s="84">
        <f t="shared" si="13"/>
        <v>0.8807228571428567</v>
      </c>
      <c r="BC22" s="88">
        <f t="shared" si="14"/>
        <v>2.2535589984776824E-2</v>
      </c>
    </row>
    <row r="23" spans="1:55" ht="12.75" customHeight="1" x14ac:dyDescent="0.25">
      <c r="A23" s="107">
        <v>19</v>
      </c>
      <c r="B23" s="4"/>
      <c r="C23" s="241">
        <v>36.43</v>
      </c>
      <c r="D23" s="242">
        <v>8</v>
      </c>
      <c r="E23" s="236">
        <v>37.33</v>
      </c>
      <c r="F23" s="236">
        <v>39.03</v>
      </c>
      <c r="G23" s="109">
        <f t="shared" si="29"/>
        <v>54128.5</v>
      </c>
      <c r="H23" s="109">
        <v>54129</v>
      </c>
      <c r="I23" s="104">
        <f t="shared" si="15"/>
        <v>56332.5</v>
      </c>
      <c r="J23" s="104">
        <f t="shared" si="4"/>
        <v>2816.625</v>
      </c>
      <c r="K23" s="104">
        <f t="shared" si="5"/>
        <v>59149.125</v>
      </c>
      <c r="L23" s="4"/>
      <c r="M23" s="104">
        <f t="shared" si="6"/>
        <v>59149.125000000007</v>
      </c>
      <c r="N23" s="104">
        <f t="shared" si="20"/>
        <v>2957.4562500000006</v>
      </c>
      <c r="O23" s="104">
        <f t="shared" si="23"/>
        <v>62106.58125000001</v>
      </c>
      <c r="P23" s="4"/>
      <c r="Q23" s="104">
        <f t="shared" si="7"/>
        <v>62529.075000000004</v>
      </c>
      <c r="R23" s="104">
        <f t="shared" si="25"/>
        <v>3126.4537500000006</v>
      </c>
      <c r="S23" s="104">
        <f t="shared" si="1"/>
        <v>65655.528749999998</v>
      </c>
      <c r="T23" s="4"/>
      <c r="U23" s="105">
        <f t="shared" si="8"/>
        <v>69007.3125</v>
      </c>
      <c r="V23" s="104">
        <f t="shared" si="2"/>
        <v>3450.3656250000004</v>
      </c>
      <c r="W23" s="106">
        <f t="shared" si="3"/>
        <v>72457.678125000006</v>
      </c>
      <c r="Y23" s="243">
        <v>10</v>
      </c>
      <c r="Z23" s="232">
        <f t="shared" si="9"/>
        <v>563325</v>
      </c>
      <c r="AA23">
        <v>6</v>
      </c>
      <c r="AB23" s="232">
        <f t="shared" si="10"/>
        <v>16899.75</v>
      </c>
      <c r="AD23" s="244">
        <v>1</v>
      </c>
      <c r="AE23" s="232">
        <f t="shared" si="16"/>
        <v>59149.125000000007</v>
      </c>
      <c r="AF23" s="198">
        <v>1</v>
      </c>
      <c r="AG23" s="232">
        <f t="shared" si="17"/>
        <v>2957.4562500000006</v>
      </c>
      <c r="AI23" s="233"/>
      <c r="AJ23" s="232">
        <f t="shared" si="26"/>
        <v>0</v>
      </c>
      <c r="AL23" s="232">
        <f t="shared" si="27"/>
        <v>0</v>
      </c>
      <c r="AN23" s="233"/>
      <c r="AO23" s="234">
        <f t="shared" si="28"/>
        <v>0</v>
      </c>
      <c r="AQ23" s="234">
        <f t="shared" si="24"/>
        <v>0</v>
      </c>
      <c r="AS23" s="84">
        <f t="shared" si="30"/>
        <v>0.89999999999999858</v>
      </c>
      <c r="AT23" s="88">
        <f t="shared" si="31"/>
        <v>2.4704913532802596E-2</v>
      </c>
      <c r="AV23" s="84">
        <f t="shared" si="32"/>
        <v>2.6000000000000014</v>
      </c>
      <c r="AW23" s="88">
        <f t="shared" si="33"/>
        <v>7.1369750205874313E-2</v>
      </c>
      <c r="AY23">
        <f t="shared" si="11"/>
        <v>295.74562500000002</v>
      </c>
      <c r="AZ23" s="84">
        <f t="shared" si="12"/>
        <v>39.432750000000006</v>
      </c>
      <c r="BA23" s="84">
        <v>40.401428571428575</v>
      </c>
      <c r="BB23" s="84">
        <f t="shared" si="13"/>
        <v>0.96867857142856906</v>
      </c>
      <c r="BC23" s="88">
        <f t="shared" si="14"/>
        <v>2.4565331391510074E-2</v>
      </c>
    </row>
    <row r="24" spans="1:55" ht="12.75" customHeight="1" x14ac:dyDescent="0.25">
      <c r="A24" s="107">
        <v>20</v>
      </c>
      <c r="B24" s="4"/>
      <c r="C24" s="241">
        <v>36.68</v>
      </c>
      <c r="D24" s="242">
        <v>8</v>
      </c>
      <c r="E24" s="236">
        <v>37.67</v>
      </c>
      <c r="F24" s="236">
        <v>39.479999999999997</v>
      </c>
      <c r="G24" s="109">
        <f t="shared" si="29"/>
        <v>54621.5</v>
      </c>
      <c r="H24" s="109">
        <v>54622</v>
      </c>
      <c r="I24" s="104">
        <f t="shared" si="15"/>
        <v>56835.450000000004</v>
      </c>
      <c r="J24" s="104">
        <f t="shared" si="4"/>
        <v>2841.7725000000005</v>
      </c>
      <c r="K24" s="104">
        <f t="shared" si="5"/>
        <v>59677.222500000003</v>
      </c>
      <c r="L24" s="4"/>
      <c r="M24" s="104">
        <f t="shared" si="6"/>
        <v>59677.222500000003</v>
      </c>
      <c r="N24" s="104">
        <f t="shared" si="20"/>
        <v>2983.8611250000004</v>
      </c>
      <c r="O24" s="104">
        <f t="shared" si="23"/>
        <v>62661.083625000007</v>
      </c>
      <c r="P24" s="4"/>
      <c r="Q24" s="104">
        <f t="shared" si="7"/>
        <v>63087.349500000004</v>
      </c>
      <c r="R24" s="104">
        <f t="shared" si="25"/>
        <v>3154.3674750000005</v>
      </c>
      <c r="S24" s="104">
        <f t="shared" si="1"/>
        <v>66241.716975000003</v>
      </c>
      <c r="T24" s="4"/>
      <c r="U24" s="105">
        <f t="shared" si="8"/>
        <v>69623.426250000004</v>
      </c>
      <c r="V24" s="104">
        <f t="shared" si="2"/>
        <v>3481.1713125000006</v>
      </c>
      <c r="W24" s="106">
        <f t="shared" si="3"/>
        <v>73104.597562499999</v>
      </c>
      <c r="Y24" s="243">
        <v>8</v>
      </c>
      <c r="Z24" s="232">
        <f t="shared" si="9"/>
        <v>454683.60000000003</v>
      </c>
      <c r="AA24">
        <v>2</v>
      </c>
      <c r="AB24" s="232">
        <f t="shared" si="10"/>
        <v>5683.545000000001</v>
      </c>
      <c r="AD24" s="244">
        <v>1</v>
      </c>
      <c r="AE24" s="232">
        <f t="shared" si="16"/>
        <v>59677.222500000003</v>
      </c>
      <c r="AF24" s="198">
        <v>1</v>
      </c>
      <c r="AG24" s="232">
        <f t="shared" si="17"/>
        <v>2983.8611250000004</v>
      </c>
      <c r="AI24" s="233"/>
      <c r="AJ24" s="232">
        <f t="shared" si="26"/>
        <v>0</v>
      </c>
      <c r="AL24" s="232">
        <f t="shared" si="27"/>
        <v>0</v>
      </c>
      <c r="AN24" s="245">
        <v>1</v>
      </c>
      <c r="AO24" s="234">
        <f t="shared" si="28"/>
        <v>69623.426250000004</v>
      </c>
      <c r="AP24">
        <v>1</v>
      </c>
      <c r="AQ24" s="234">
        <f t="shared" si="24"/>
        <v>3481.1713125000006</v>
      </c>
      <c r="AS24" s="84">
        <f t="shared" si="30"/>
        <v>0.99000000000000199</v>
      </c>
      <c r="AT24" s="88">
        <f t="shared" si="31"/>
        <v>2.6990185387132007E-2</v>
      </c>
      <c r="AV24" s="84">
        <f t="shared" si="32"/>
        <v>2.7999999999999972</v>
      </c>
      <c r="AW24" s="88">
        <f t="shared" si="33"/>
        <v>7.6335877862595339E-2</v>
      </c>
      <c r="AY24">
        <f t="shared" si="11"/>
        <v>298.38611250000002</v>
      </c>
      <c r="AZ24" s="84">
        <f t="shared" si="12"/>
        <v>39.784815000000002</v>
      </c>
      <c r="BA24" s="84">
        <v>40.846071428571427</v>
      </c>
      <c r="BB24" s="84">
        <f t="shared" si="13"/>
        <v>1.0612564285714257</v>
      </c>
      <c r="BC24" s="88">
        <f t="shared" si="14"/>
        <v>2.6674911736335221E-2</v>
      </c>
    </row>
    <row r="25" spans="1:55" ht="12.75" customHeight="1" x14ac:dyDescent="0.25">
      <c r="A25" s="107">
        <v>21</v>
      </c>
      <c r="B25" s="4"/>
      <c r="C25" s="241">
        <v>37.090000000000003</v>
      </c>
      <c r="D25" s="242">
        <v>8</v>
      </c>
      <c r="E25" s="236">
        <v>38</v>
      </c>
      <c r="F25" s="236">
        <v>39.880000000000003</v>
      </c>
      <c r="G25" s="109">
        <f t="shared" si="29"/>
        <v>55100</v>
      </c>
      <c r="H25" s="109">
        <v>55100</v>
      </c>
      <c r="I25" s="104">
        <f t="shared" si="15"/>
        <v>57353.100000000006</v>
      </c>
      <c r="J25" s="104">
        <f t="shared" si="4"/>
        <v>2867.6550000000007</v>
      </c>
      <c r="K25" s="104">
        <f t="shared" si="5"/>
        <v>60220.755000000005</v>
      </c>
      <c r="L25" s="4"/>
      <c r="M25" s="104">
        <f t="shared" si="6"/>
        <v>60220.755000000005</v>
      </c>
      <c r="N25" s="104">
        <f t="shared" si="20"/>
        <v>3011.0377500000004</v>
      </c>
      <c r="O25" s="104">
        <f>M25+N25</f>
        <v>63231.792750000008</v>
      </c>
      <c r="P25" s="4"/>
      <c r="Q25" s="104">
        <f t="shared" si="7"/>
        <v>63661.941000000006</v>
      </c>
      <c r="R25" s="104">
        <f t="shared" si="25"/>
        <v>3183.0970500000003</v>
      </c>
      <c r="S25" s="104">
        <f t="shared" si="1"/>
        <v>66845.038050000003</v>
      </c>
      <c r="T25" s="4"/>
      <c r="U25" s="105">
        <f t="shared" si="8"/>
        <v>70257.547500000001</v>
      </c>
      <c r="V25" s="104">
        <f t="shared" si="2"/>
        <v>3512.877375</v>
      </c>
      <c r="W25" s="106">
        <f t="shared" si="3"/>
        <v>73770.424874999997</v>
      </c>
      <c r="Y25" s="243">
        <v>9</v>
      </c>
      <c r="Z25" s="232">
        <f t="shared" si="9"/>
        <v>516177.9</v>
      </c>
      <c r="AA25">
        <v>3</v>
      </c>
      <c r="AB25" s="232">
        <f t="shared" si="10"/>
        <v>8602.965000000002</v>
      </c>
      <c r="AD25" s="244">
        <v>1</v>
      </c>
      <c r="AE25" s="232">
        <f t="shared" si="16"/>
        <v>60220.755000000005</v>
      </c>
      <c r="AF25" s="198">
        <v>1</v>
      </c>
      <c r="AG25" s="232">
        <f t="shared" si="17"/>
        <v>3011.0377500000004</v>
      </c>
      <c r="AI25" s="233"/>
      <c r="AJ25" s="232">
        <f t="shared" si="26"/>
        <v>0</v>
      </c>
      <c r="AL25" s="232">
        <f t="shared" si="27"/>
        <v>0</v>
      </c>
      <c r="AN25" s="245">
        <v>1</v>
      </c>
      <c r="AO25" s="234">
        <f t="shared" si="28"/>
        <v>70257.547500000001</v>
      </c>
      <c r="AP25">
        <v>1</v>
      </c>
      <c r="AQ25" s="234">
        <f t="shared" si="24"/>
        <v>3512.877375</v>
      </c>
      <c r="AS25" s="84">
        <f t="shared" si="30"/>
        <v>0.90999999999999659</v>
      </c>
      <c r="AT25" s="88">
        <f t="shared" si="31"/>
        <v>2.4534915071447734E-2</v>
      </c>
      <c r="AV25" s="84">
        <f t="shared" si="32"/>
        <v>2.7899999999999991</v>
      </c>
      <c r="AW25" s="88">
        <f t="shared" si="33"/>
        <v>7.5222431922351007E-2</v>
      </c>
      <c r="AY25">
        <f t="shared" si="11"/>
        <v>301.10377500000004</v>
      </c>
      <c r="AZ25" s="84">
        <f t="shared" si="12"/>
        <v>40.147170000000003</v>
      </c>
      <c r="BA25" s="84">
        <v>41.359821428571429</v>
      </c>
      <c r="BB25" s="84">
        <f t="shared" si="13"/>
        <v>1.2126514285714265</v>
      </c>
      <c r="BC25" s="88">
        <f t="shared" si="14"/>
        <v>3.0205153403625371E-2</v>
      </c>
    </row>
    <row r="26" spans="1:55" ht="12.75" customHeight="1" x14ac:dyDescent="0.25">
      <c r="A26" s="107">
        <v>22</v>
      </c>
      <c r="B26" s="4"/>
      <c r="C26" s="241">
        <v>37.880000000000003</v>
      </c>
      <c r="D26" s="242">
        <v>8</v>
      </c>
      <c r="E26" s="236">
        <v>38.33</v>
      </c>
      <c r="F26" s="236">
        <v>39.950000000000003</v>
      </c>
      <c r="G26" s="109">
        <f t="shared" si="29"/>
        <v>55578.5</v>
      </c>
      <c r="H26" s="109">
        <v>55579</v>
      </c>
      <c r="I26" s="104">
        <f t="shared" si="15"/>
        <v>57855</v>
      </c>
      <c r="J26" s="104">
        <f t="shared" si="4"/>
        <v>2892.75</v>
      </c>
      <c r="K26" s="104">
        <f t="shared" si="5"/>
        <v>60747.75</v>
      </c>
      <c r="L26" s="4"/>
      <c r="M26" s="104">
        <f t="shared" si="6"/>
        <v>60747.749999999993</v>
      </c>
      <c r="N26" s="104">
        <f t="shared" si="20"/>
        <v>3037.3874999999998</v>
      </c>
      <c r="O26" s="104">
        <f>M26+N26</f>
        <v>63785.13749999999</v>
      </c>
      <c r="P26" s="4"/>
      <c r="Q26" s="104">
        <f t="shared" si="7"/>
        <v>64219.049999999996</v>
      </c>
      <c r="R26" s="104">
        <f t="shared" si="25"/>
        <v>3210.9524999999999</v>
      </c>
      <c r="S26" s="104">
        <f t="shared" si="1"/>
        <v>67430.002500000002</v>
      </c>
      <c r="T26" s="4"/>
      <c r="U26" s="105">
        <f t="shared" si="8"/>
        <v>70872.375</v>
      </c>
      <c r="V26" s="104">
        <f t="shared" si="2"/>
        <v>3543.6187500000001</v>
      </c>
      <c r="W26" s="106">
        <f t="shared" si="3"/>
        <v>74415.993749999994</v>
      </c>
      <c r="Y26" s="243">
        <v>11</v>
      </c>
      <c r="Z26" s="232">
        <f t="shared" si="9"/>
        <v>636405</v>
      </c>
      <c r="AA26">
        <v>7</v>
      </c>
      <c r="AB26" s="232">
        <f t="shared" si="10"/>
        <v>20249.25</v>
      </c>
      <c r="AD26" s="244">
        <v>2</v>
      </c>
      <c r="AE26" s="232">
        <f t="shared" si="16"/>
        <v>121495.49999999999</v>
      </c>
      <c r="AF26" s="198">
        <v>2</v>
      </c>
      <c r="AG26" s="232">
        <f t="shared" si="17"/>
        <v>6074.7749999999996</v>
      </c>
      <c r="AI26" s="245">
        <v>1</v>
      </c>
      <c r="AJ26" s="232">
        <f t="shared" si="26"/>
        <v>64219.049999999996</v>
      </c>
      <c r="AK26" s="198">
        <v>1</v>
      </c>
      <c r="AL26" s="232">
        <f t="shared" si="27"/>
        <v>3210.9524999999999</v>
      </c>
      <c r="AN26" s="233"/>
      <c r="AO26" s="234">
        <f t="shared" si="28"/>
        <v>0</v>
      </c>
      <c r="AQ26" s="234">
        <f t="shared" si="24"/>
        <v>0</v>
      </c>
      <c r="AS26" s="84">
        <f t="shared" si="30"/>
        <v>0.44999999999999574</v>
      </c>
      <c r="AT26" s="88">
        <f t="shared" si="31"/>
        <v>1.1879619852164618E-2</v>
      </c>
      <c r="AV26" s="84">
        <f t="shared" si="32"/>
        <v>2.0700000000000003</v>
      </c>
      <c r="AW26" s="88">
        <f t="shared" si="33"/>
        <v>5.4646251319957768E-2</v>
      </c>
      <c r="AY26">
        <f t="shared" si="11"/>
        <v>303.73874999999998</v>
      </c>
      <c r="AZ26" s="84">
        <f t="shared" si="12"/>
        <v>40.4985</v>
      </c>
      <c r="BA26" s="84">
        <v>41.802321428571432</v>
      </c>
      <c r="BB26" s="84">
        <f t="shared" si="13"/>
        <v>1.3038214285714318</v>
      </c>
      <c r="BC26" s="88">
        <f t="shared" si="14"/>
        <v>3.2194314075124554E-2</v>
      </c>
    </row>
    <row r="27" spans="1:55" ht="12.75" customHeight="1" x14ac:dyDescent="0.25">
      <c r="A27" s="107">
        <v>23</v>
      </c>
      <c r="B27" s="4"/>
      <c r="C27" s="241">
        <v>38.450000000000003</v>
      </c>
      <c r="D27" s="242">
        <v>8</v>
      </c>
      <c r="E27" s="236">
        <v>38.67</v>
      </c>
      <c r="F27" s="236">
        <v>39.950000000000003</v>
      </c>
      <c r="G27" s="109">
        <f t="shared" si="29"/>
        <v>56071.5</v>
      </c>
      <c r="H27" s="109">
        <v>56072</v>
      </c>
      <c r="I27" s="104">
        <f t="shared" si="15"/>
        <v>58357.950000000004</v>
      </c>
      <c r="J27" s="104">
        <f t="shared" si="4"/>
        <v>2917.8975000000005</v>
      </c>
      <c r="K27" s="104">
        <f t="shared" si="5"/>
        <v>61275.847500000003</v>
      </c>
      <c r="L27" s="4"/>
      <c r="M27" s="104">
        <f t="shared" si="6"/>
        <v>61275.847500000003</v>
      </c>
      <c r="N27" s="104">
        <f t="shared" si="20"/>
        <v>3063.7923750000004</v>
      </c>
      <c r="O27" s="104">
        <f t="shared" ref="O27:O47" si="34">SUM(M27:N27)</f>
        <v>64339.639875000001</v>
      </c>
      <c r="P27" s="4"/>
      <c r="Q27" s="104">
        <f t="shared" si="7"/>
        <v>64777.324500000002</v>
      </c>
      <c r="R27" s="104">
        <f t="shared" si="25"/>
        <v>3238.8662250000002</v>
      </c>
      <c r="S27" s="104">
        <f t="shared" si="1"/>
        <v>68016.190725000008</v>
      </c>
      <c r="T27" s="4"/>
      <c r="U27" s="105">
        <f t="shared" si="8"/>
        <v>71488.488750000004</v>
      </c>
      <c r="V27" s="104">
        <f t="shared" si="2"/>
        <v>3574.4244375000003</v>
      </c>
      <c r="W27" s="106">
        <f t="shared" si="3"/>
        <v>75062.913187500002</v>
      </c>
      <c r="Y27" s="243">
        <v>14</v>
      </c>
      <c r="Z27" s="232">
        <f t="shared" si="9"/>
        <v>817011.3</v>
      </c>
      <c r="AA27">
        <v>5</v>
      </c>
      <c r="AB27" s="232">
        <f t="shared" si="10"/>
        <v>14589.487500000003</v>
      </c>
      <c r="AD27" s="233"/>
      <c r="AE27" s="232">
        <f t="shared" si="16"/>
        <v>0</v>
      </c>
      <c r="AG27" s="232">
        <f t="shared" si="17"/>
        <v>0</v>
      </c>
      <c r="AI27" s="233"/>
      <c r="AJ27" s="232">
        <f t="shared" si="26"/>
        <v>0</v>
      </c>
      <c r="AL27" s="232">
        <f t="shared" si="27"/>
        <v>0</v>
      </c>
      <c r="AN27" s="233">
        <v>1</v>
      </c>
      <c r="AO27" s="234">
        <f t="shared" si="28"/>
        <v>71488.488750000004</v>
      </c>
      <c r="AP27">
        <v>1</v>
      </c>
      <c r="AQ27" s="234">
        <f t="shared" si="24"/>
        <v>3574.4244375000003</v>
      </c>
      <c r="AS27" s="84">
        <f t="shared" si="30"/>
        <v>0.21999999999999886</v>
      </c>
      <c r="AT27" s="88">
        <f t="shared" si="31"/>
        <v>5.7217165149544566E-3</v>
      </c>
      <c r="AV27" s="84">
        <f t="shared" si="32"/>
        <v>1.5</v>
      </c>
      <c r="AW27" s="88">
        <f t="shared" si="33"/>
        <v>3.9011703511053313E-2</v>
      </c>
      <c r="AY27">
        <f t="shared" si="11"/>
        <v>306.37923750000004</v>
      </c>
      <c r="AZ27" s="84">
        <f t="shared" si="12"/>
        <v>40.850565000000003</v>
      </c>
      <c r="BA27" s="84">
        <v>42.249642857142859</v>
      </c>
      <c r="BB27" s="84">
        <f t="shared" si="13"/>
        <v>1.3990778571428564</v>
      </c>
      <c r="BC27" s="88">
        <f t="shared" si="14"/>
        <v>3.4248678253112445E-2</v>
      </c>
    </row>
    <row r="28" spans="1:55" ht="12.75" customHeight="1" x14ac:dyDescent="0.25">
      <c r="A28" s="107">
        <v>24</v>
      </c>
      <c r="B28" s="4"/>
      <c r="C28" s="241">
        <v>39.020000000000003</v>
      </c>
      <c r="D28" s="242">
        <v>8</v>
      </c>
      <c r="E28" s="236">
        <v>39.33</v>
      </c>
      <c r="F28" s="236">
        <v>39.950000000000003</v>
      </c>
      <c r="G28" s="109">
        <f t="shared" si="29"/>
        <v>57028.5</v>
      </c>
      <c r="H28" s="109">
        <v>57029</v>
      </c>
      <c r="I28" s="104">
        <f t="shared" si="15"/>
        <v>58875.600000000006</v>
      </c>
      <c r="J28" s="104">
        <f t="shared" si="4"/>
        <v>2943.7800000000007</v>
      </c>
      <c r="K28" s="104">
        <f t="shared" si="5"/>
        <v>61819.380000000005</v>
      </c>
      <c r="L28" s="4"/>
      <c r="M28" s="104">
        <f t="shared" si="6"/>
        <v>61819.380000000012</v>
      </c>
      <c r="N28" s="104">
        <f t="shared" si="20"/>
        <v>3090.969000000001</v>
      </c>
      <c r="O28" s="104">
        <f t="shared" si="34"/>
        <v>64910.349000000017</v>
      </c>
      <c r="P28" s="4"/>
      <c r="Q28" s="104">
        <f t="shared" si="7"/>
        <v>65351.916000000012</v>
      </c>
      <c r="R28" s="104">
        <f t="shared" si="25"/>
        <v>3267.595800000001</v>
      </c>
      <c r="S28" s="104">
        <f t="shared" si="1"/>
        <v>68619.511800000007</v>
      </c>
      <c r="T28" s="4"/>
      <c r="U28" s="105">
        <f t="shared" si="8"/>
        <v>72122.610000000015</v>
      </c>
      <c r="V28" s="104">
        <f t="shared" si="2"/>
        <v>3606.1305000000011</v>
      </c>
      <c r="W28" s="106">
        <f t="shared" si="3"/>
        <v>75728.740500000014</v>
      </c>
      <c r="Y28" s="243">
        <v>12</v>
      </c>
      <c r="Z28" s="232">
        <f t="shared" si="9"/>
        <v>706507.20000000007</v>
      </c>
      <c r="AA28">
        <v>6</v>
      </c>
      <c r="AB28" s="232">
        <f t="shared" si="10"/>
        <v>17662.680000000004</v>
      </c>
      <c r="AD28" s="233"/>
      <c r="AE28" s="232">
        <f t="shared" si="16"/>
        <v>0</v>
      </c>
      <c r="AG28" s="232">
        <f t="shared" si="17"/>
        <v>0</v>
      </c>
      <c r="AI28" s="233"/>
      <c r="AJ28" s="232">
        <f t="shared" si="26"/>
        <v>0</v>
      </c>
      <c r="AL28" s="232">
        <f t="shared" si="27"/>
        <v>0</v>
      </c>
      <c r="AN28" s="233"/>
      <c r="AO28" s="234">
        <f t="shared" si="28"/>
        <v>0</v>
      </c>
      <c r="AQ28" s="234">
        <f t="shared" si="24"/>
        <v>0</v>
      </c>
      <c r="AS28" s="84">
        <f t="shared" si="30"/>
        <v>0.30999999999999517</v>
      </c>
      <c r="AT28" s="88">
        <f t="shared" si="31"/>
        <v>7.9446437724242733E-3</v>
      </c>
      <c r="AV28" s="84">
        <f t="shared" si="32"/>
        <v>0.92999999999999972</v>
      </c>
      <c r="AW28" s="88">
        <f t="shared" si="33"/>
        <v>2.3833931317273183E-2</v>
      </c>
      <c r="AY28">
        <f t="shared" si="11"/>
        <v>309.09690000000001</v>
      </c>
      <c r="AZ28" s="84">
        <f t="shared" si="12"/>
        <v>41.212920000000004</v>
      </c>
      <c r="BA28" s="84">
        <v>42.701785714285712</v>
      </c>
      <c r="BB28" s="84">
        <f t="shared" si="13"/>
        <v>1.4888657142857085</v>
      </c>
      <c r="BC28" s="88">
        <f t="shared" si="14"/>
        <v>3.6126188444927182E-2</v>
      </c>
    </row>
    <row r="29" spans="1:55" ht="12.75" customHeight="1" x14ac:dyDescent="0.25">
      <c r="A29" s="107">
        <v>25</v>
      </c>
      <c r="B29" s="4"/>
      <c r="C29" s="241">
        <v>39.61</v>
      </c>
      <c r="D29" s="242">
        <v>8</v>
      </c>
      <c r="E29" s="236">
        <v>39.950000000000003</v>
      </c>
      <c r="F29" s="236">
        <v>40</v>
      </c>
      <c r="G29" s="109">
        <f t="shared" si="29"/>
        <v>57927.500000000007</v>
      </c>
      <c r="H29" s="109">
        <v>57928</v>
      </c>
      <c r="I29" s="104">
        <f t="shared" si="15"/>
        <v>59880.450000000004</v>
      </c>
      <c r="J29" s="104">
        <f t="shared" si="4"/>
        <v>2994.0225000000005</v>
      </c>
      <c r="K29" s="104">
        <f t="shared" si="5"/>
        <v>62874.472500000003</v>
      </c>
      <c r="L29" s="4"/>
      <c r="M29" s="104">
        <f t="shared" si="6"/>
        <v>62874.472500000011</v>
      </c>
      <c r="N29" s="104">
        <f t="shared" si="20"/>
        <v>3143.7236250000005</v>
      </c>
      <c r="O29" s="104">
        <f t="shared" si="34"/>
        <v>66018.196125000017</v>
      </c>
      <c r="P29" s="4"/>
      <c r="Q29" s="104">
        <f t="shared" si="7"/>
        <v>66467.299500000008</v>
      </c>
      <c r="R29" s="104">
        <f t="shared" si="25"/>
        <v>3323.3649750000004</v>
      </c>
      <c r="S29" s="104">
        <f t="shared" si="1"/>
        <v>69790.664475000012</v>
      </c>
      <c r="T29" s="4"/>
      <c r="U29" s="105">
        <f t="shared" si="8"/>
        <v>73353.551250000004</v>
      </c>
      <c r="V29" s="104">
        <f t="shared" si="2"/>
        <v>3667.6775625000005</v>
      </c>
      <c r="W29" s="106">
        <f t="shared" si="3"/>
        <v>77021.228812500005</v>
      </c>
      <c r="Y29" s="243">
        <v>7</v>
      </c>
      <c r="Z29" s="232">
        <f t="shared" si="9"/>
        <v>419163.15</v>
      </c>
      <c r="AA29">
        <v>5</v>
      </c>
      <c r="AB29" s="232">
        <f t="shared" si="10"/>
        <v>14970.112500000003</v>
      </c>
      <c r="AD29" s="244">
        <v>2</v>
      </c>
      <c r="AE29" s="232">
        <f t="shared" si="16"/>
        <v>125748.94500000002</v>
      </c>
      <c r="AF29" s="198">
        <v>2</v>
      </c>
      <c r="AG29" s="232">
        <f t="shared" si="17"/>
        <v>6287.4472500000011</v>
      </c>
      <c r="AI29" s="245">
        <v>1</v>
      </c>
      <c r="AJ29" s="232">
        <f t="shared" si="26"/>
        <v>66467.299500000008</v>
      </c>
      <c r="AK29" s="198">
        <v>1</v>
      </c>
      <c r="AL29" s="232">
        <f t="shared" si="27"/>
        <v>3323.3649750000004</v>
      </c>
      <c r="AN29" s="245">
        <v>2</v>
      </c>
      <c r="AO29" s="234">
        <f t="shared" si="28"/>
        <v>146707.10250000001</v>
      </c>
      <c r="AP29">
        <v>2</v>
      </c>
      <c r="AQ29" s="234">
        <f t="shared" si="24"/>
        <v>7335.355125000001</v>
      </c>
      <c r="AS29" s="84">
        <f t="shared" si="30"/>
        <v>0.34000000000000341</v>
      </c>
      <c r="AT29" s="88">
        <f t="shared" si="31"/>
        <v>8.5836909871245502E-3</v>
      </c>
      <c r="AV29" s="84">
        <f t="shared" si="32"/>
        <v>0.39000000000000057</v>
      </c>
      <c r="AW29" s="88">
        <f t="shared" si="33"/>
        <v>9.8459984852310167E-3</v>
      </c>
      <c r="AY29">
        <f t="shared" si="11"/>
        <v>314.37236250000001</v>
      </c>
      <c r="AZ29" s="84">
        <f t="shared" si="12"/>
        <v>41.916315000000004</v>
      </c>
      <c r="BA29" s="84">
        <v>43.158750000000005</v>
      </c>
      <c r="BB29" s="84">
        <f t="shared" si="13"/>
        <v>1.2424350000000004</v>
      </c>
      <c r="BC29" s="88">
        <f t="shared" si="14"/>
        <v>2.9640845098143773E-2</v>
      </c>
    </row>
    <row r="30" spans="1:55" ht="12.75" customHeight="1" x14ac:dyDescent="0.25">
      <c r="A30" s="107">
        <v>26</v>
      </c>
      <c r="B30" s="4"/>
      <c r="C30" s="237">
        <f t="shared" si="18"/>
        <v>40.201379310344826</v>
      </c>
      <c r="D30" s="109">
        <v>7</v>
      </c>
      <c r="E30" s="246"/>
      <c r="F30" s="236">
        <v>40.67</v>
      </c>
      <c r="G30" s="246"/>
      <c r="H30" s="109">
        <v>58292</v>
      </c>
      <c r="I30" s="104">
        <f t="shared" si="15"/>
        <v>60824.4</v>
      </c>
      <c r="J30" s="104">
        <f t="shared" si="4"/>
        <v>3041.2200000000003</v>
      </c>
      <c r="K30" s="104">
        <f t="shared" si="5"/>
        <v>63865.62</v>
      </c>
      <c r="L30" s="4"/>
      <c r="M30" s="104">
        <f t="shared" si="6"/>
        <v>63865.62</v>
      </c>
      <c r="N30" s="104">
        <f t="shared" si="20"/>
        <v>3193.2810000000004</v>
      </c>
      <c r="O30" s="104">
        <f t="shared" si="34"/>
        <v>67058.900999999998</v>
      </c>
      <c r="P30" s="4"/>
      <c r="Q30" s="104">
        <f t="shared" si="7"/>
        <v>67515.084000000003</v>
      </c>
      <c r="R30" s="104">
        <f t="shared" si="25"/>
        <v>3375.7542000000003</v>
      </c>
      <c r="S30" s="104">
        <f t="shared" si="1"/>
        <v>70890.838199999998</v>
      </c>
      <c r="T30" s="4"/>
      <c r="U30" s="105">
        <f t="shared" si="8"/>
        <v>74509.89</v>
      </c>
      <c r="V30" s="104">
        <f t="shared" si="2"/>
        <v>3725.4945000000002</v>
      </c>
      <c r="W30" s="106">
        <f t="shared" si="3"/>
        <v>78235.3845</v>
      </c>
      <c r="Y30" s="243">
        <v>7</v>
      </c>
      <c r="Z30" s="232">
        <f t="shared" si="9"/>
        <v>425770.8</v>
      </c>
      <c r="AA30">
        <v>2</v>
      </c>
      <c r="AB30" s="232">
        <f t="shared" si="10"/>
        <v>6082.4400000000005</v>
      </c>
      <c r="AD30" s="244">
        <v>1</v>
      </c>
      <c r="AE30" s="232">
        <f t="shared" si="16"/>
        <v>63865.62</v>
      </c>
      <c r="AF30" s="198">
        <v>1</v>
      </c>
      <c r="AG30" s="232">
        <f t="shared" si="17"/>
        <v>3193.2810000000004</v>
      </c>
      <c r="AI30" s="245">
        <v>2</v>
      </c>
      <c r="AJ30" s="232">
        <f t="shared" si="26"/>
        <v>135030.16800000001</v>
      </c>
      <c r="AK30">
        <v>2</v>
      </c>
      <c r="AL30" s="232">
        <f t="shared" si="27"/>
        <v>6751.5084000000006</v>
      </c>
      <c r="AN30" s="233"/>
      <c r="AO30" s="234">
        <f t="shared" si="28"/>
        <v>0</v>
      </c>
      <c r="AQ30" s="234">
        <f t="shared" si="24"/>
        <v>0</v>
      </c>
      <c r="AS30" s="84"/>
      <c r="AT30" s="88"/>
      <c r="AV30" s="84">
        <f t="shared" si="32"/>
        <v>0.46862068965517523</v>
      </c>
      <c r="AW30" s="88">
        <f t="shared" si="33"/>
        <v>1.1656831126055103E-2</v>
      </c>
      <c r="AY30">
        <f t="shared" si="11"/>
        <v>319.32810000000001</v>
      </c>
      <c r="AZ30" s="84">
        <f t="shared" si="12"/>
        <v>42.577080000000002</v>
      </c>
      <c r="BA30" s="84">
        <v>43.620535714285715</v>
      </c>
      <c r="BB30" s="84">
        <f t="shared" si="13"/>
        <v>1.043455714285713</v>
      </c>
      <c r="BC30" s="88">
        <f t="shared" si="14"/>
        <v>2.4507451292707556E-2</v>
      </c>
    </row>
    <row r="31" spans="1:55" ht="12.75" customHeight="1" x14ac:dyDescent="0.2">
      <c r="A31" s="107">
        <v>27</v>
      </c>
      <c r="B31" s="4"/>
      <c r="C31" s="241">
        <v>40.799999999999997</v>
      </c>
      <c r="D31" s="242">
        <v>8</v>
      </c>
      <c r="E31" s="236">
        <v>41.33</v>
      </c>
      <c r="F31" s="236">
        <v>42.33</v>
      </c>
      <c r="G31" s="109">
        <f t="shared" ref="G31:G32" si="35">E31*200*7.25</f>
        <v>59928.5</v>
      </c>
      <c r="H31" s="109">
        <v>59929</v>
      </c>
      <c r="I31" s="104">
        <f t="shared" si="15"/>
        <v>61206.600000000006</v>
      </c>
      <c r="J31" s="104">
        <f t="shared" si="4"/>
        <v>3060.3300000000004</v>
      </c>
      <c r="K31" s="104">
        <f t="shared" si="5"/>
        <v>64266.930000000008</v>
      </c>
      <c r="L31" s="4"/>
      <c r="M31" s="104">
        <f t="shared" si="6"/>
        <v>64266.93</v>
      </c>
      <c r="N31" s="104">
        <f t="shared" si="20"/>
        <v>3213.3465000000001</v>
      </c>
      <c r="O31" s="104">
        <f t="shared" si="34"/>
        <v>67480.276500000007</v>
      </c>
      <c r="P31" s="4"/>
      <c r="Q31" s="104">
        <f t="shared" si="7"/>
        <v>67939.326000000001</v>
      </c>
      <c r="R31" s="104">
        <f t="shared" si="25"/>
        <v>3396.9663</v>
      </c>
      <c r="S31" s="104">
        <f t="shared" si="1"/>
        <v>71336.292300000001</v>
      </c>
      <c r="T31" s="4"/>
      <c r="U31" s="105">
        <f t="shared" si="8"/>
        <v>74978.085000000006</v>
      </c>
      <c r="V31" s="104">
        <f t="shared" si="2"/>
        <v>3748.9042500000005</v>
      </c>
      <c r="W31" s="106">
        <f t="shared" si="3"/>
        <v>78726.989250000013</v>
      </c>
      <c r="Y31" s="240">
        <v>7</v>
      </c>
      <c r="Z31" s="232">
        <f t="shared" si="9"/>
        <v>428446.20000000007</v>
      </c>
      <c r="AA31">
        <v>4</v>
      </c>
      <c r="AB31" s="232">
        <f t="shared" si="10"/>
        <v>12241.320000000002</v>
      </c>
      <c r="AD31" s="239">
        <v>1</v>
      </c>
      <c r="AE31" s="232">
        <f t="shared" si="16"/>
        <v>64266.93</v>
      </c>
      <c r="AF31" s="198">
        <v>1</v>
      </c>
      <c r="AG31" s="232">
        <f t="shared" si="17"/>
        <v>3213.3465000000001</v>
      </c>
      <c r="AI31" s="239">
        <v>1</v>
      </c>
      <c r="AJ31" s="232">
        <f t="shared" si="26"/>
        <v>67939.326000000001</v>
      </c>
      <c r="AL31" s="232">
        <f t="shared" si="27"/>
        <v>0</v>
      </c>
      <c r="AN31" s="239">
        <v>2</v>
      </c>
      <c r="AO31" s="234">
        <f t="shared" si="28"/>
        <v>149956.17000000001</v>
      </c>
      <c r="AP31">
        <v>2</v>
      </c>
      <c r="AQ31" s="234">
        <f t="shared" si="24"/>
        <v>7497.808500000001</v>
      </c>
      <c r="AS31" s="84">
        <f t="shared" si="30"/>
        <v>0.53000000000000114</v>
      </c>
      <c r="AT31" s="88">
        <f t="shared" si="31"/>
        <v>1.2990196078431401E-2</v>
      </c>
      <c r="AV31" s="84">
        <f t="shared" si="32"/>
        <v>1.5300000000000011</v>
      </c>
      <c r="AW31" s="88">
        <f t="shared" si="33"/>
        <v>3.7500000000000033E-2</v>
      </c>
      <c r="AY31">
        <f t="shared" si="11"/>
        <v>321.33465000000001</v>
      </c>
      <c r="AZ31" s="84">
        <f t="shared" si="12"/>
        <v>42.844619999999999</v>
      </c>
      <c r="BA31" s="84">
        <v>44.087142857142858</v>
      </c>
      <c r="BB31" s="84">
        <f t="shared" si="13"/>
        <v>1.242522857142859</v>
      </c>
      <c r="BC31" s="88">
        <f t="shared" si="14"/>
        <v>2.900067399694195E-2</v>
      </c>
    </row>
    <row r="32" spans="1:55" ht="12.75" customHeight="1" x14ac:dyDescent="0.25">
      <c r="A32" s="107">
        <v>28</v>
      </c>
      <c r="B32" s="4"/>
      <c r="C32" s="241">
        <v>41.85</v>
      </c>
      <c r="D32" s="242">
        <v>8</v>
      </c>
      <c r="E32" s="236">
        <v>42</v>
      </c>
      <c r="F32" s="236">
        <v>42.74</v>
      </c>
      <c r="G32" s="109">
        <f t="shared" si="35"/>
        <v>60900</v>
      </c>
      <c r="H32" s="109">
        <v>60900</v>
      </c>
      <c r="I32" s="104">
        <f t="shared" si="15"/>
        <v>62925.450000000004</v>
      </c>
      <c r="J32" s="104">
        <f t="shared" si="4"/>
        <v>3146.2725000000005</v>
      </c>
      <c r="K32" s="104">
        <f t="shared" si="5"/>
        <v>66071.722500000003</v>
      </c>
      <c r="L32" s="4"/>
      <c r="M32" s="104">
        <f t="shared" si="6"/>
        <v>66071.722500000003</v>
      </c>
      <c r="N32" s="104">
        <f t="shared" si="20"/>
        <v>3303.5861250000003</v>
      </c>
      <c r="O32" s="104">
        <f t="shared" si="34"/>
        <v>69375.308625000005</v>
      </c>
      <c r="P32" s="4"/>
      <c r="Q32" s="104">
        <f t="shared" si="7"/>
        <v>69847.249500000005</v>
      </c>
      <c r="R32" s="104">
        <f t="shared" si="25"/>
        <v>3492.3624750000004</v>
      </c>
      <c r="S32" s="104">
        <f t="shared" si="1"/>
        <v>73339.611975000007</v>
      </c>
      <c r="T32" s="4"/>
      <c r="U32" s="105">
        <f t="shared" si="8"/>
        <v>77083.676250000004</v>
      </c>
      <c r="V32" s="104">
        <f t="shared" si="2"/>
        <v>3854.1838125000004</v>
      </c>
      <c r="W32" s="106">
        <f t="shared" si="3"/>
        <v>80937.860062500011</v>
      </c>
      <c r="Y32" s="243">
        <v>3</v>
      </c>
      <c r="Z32" s="232">
        <f t="shared" si="9"/>
        <v>188776.35</v>
      </c>
      <c r="AA32">
        <v>2</v>
      </c>
      <c r="AB32" s="232">
        <f t="shared" si="10"/>
        <v>6292.545000000001</v>
      </c>
      <c r="AD32" s="244">
        <v>1</v>
      </c>
      <c r="AE32" s="232">
        <f t="shared" si="16"/>
        <v>66071.722500000003</v>
      </c>
      <c r="AF32" s="198">
        <v>1</v>
      </c>
      <c r="AG32" s="232">
        <f t="shared" si="17"/>
        <v>3303.5861250000003</v>
      </c>
      <c r="AI32" s="233"/>
      <c r="AJ32" s="232">
        <f t="shared" si="26"/>
        <v>0</v>
      </c>
      <c r="AL32" s="232">
        <f t="shared" si="27"/>
        <v>0</v>
      </c>
      <c r="AN32" s="233"/>
      <c r="AO32" s="234">
        <f t="shared" si="28"/>
        <v>0</v>
      </c>
      <c r="AQ32" s="234">
        <f t="shared" si="24"/>
        <v>0</v>
      </c>
      <c r="AS32" s="84">
        <f t="shared" si="30"/>
        <v>0.14999999999999858</v>
      </c>
      <c r="AT32" s="88">
        <f t="shared" si="31"/>
        <v>3.5842293906809693E-3</v>
      </c>
      <c r="AV32" s="84">
        <f t="shared" si="32"/>
        <v>0.89000000000000057</v>
      </c>
      <c r="AW32" s="88">
        <f t="shared" si="33"/>
        <v>2.1266427718040635E-2</v>
      </c>
      <c r="AY32">
        <f t="shared" si="11"/>
        <v>330.35861249999999</v>
      </c>
      <c r="AZ32" s="84">
        <f t="shared" si="12"/>
        <v>44.047815</v>
      </c>
      <c r="BA32" s="84">
        <v>44.559107142857144</v>
      </c>
      <c r="BB32" s="84">
        <f t="shared" si="13"/>
        <v>0.51129214285714397</v>
      </c>
      <c r="BC32" s="88">
        <f t="shared" si="14"/>
        <v>1.1607661875104223E-2</v>
      </c>
    </row>
    <row r="33" spans="1:55" ht="12.75" customHeight="1" x14ac:dyDescent="0.25">
      <c r="A33" s="107">
        <v>29</v>
      </c>
      <c r="B33" s="4"/>
      <c r="C33" s="237">
        <f t="shared" si="18"/>
        <v>43.010344827586202</v>
      </c>
      <c r="D33" s="109">
        <v>6</v>
      </c>
      <c r="E33" s="216"/>
      <c r="F33" s="216"/>
      <c r="G33" s="104">
        <v>62365</v>
      </c>
      <c r="H33" s="109">
        <v>62365</v>
      </c>
      <c r="I33" s="104">
        <f t="shared" si="15"/>
        <v>63945</v>
      </c>
      <c r="J33" s="104">
        <f t="shared" si="4"/>
        <v>3197.25</v>
      </c>
      <c r="K33" s="104">
        <f t="shared" si="5"/>
        <v>67142.25</v>
      </c>
      <c r="L33" s="4"/>
      <c r="M33" s="104">
        <f t="shared" si="6"/>
        <v>67142.25</v>
      </c>
      <c r="N33" s="104">
        <f t="shared" ref="N33:N47" si="36">M33*0.05</f>
        <v>3357.1125000000002</v>
      </c>
      <c r="O33" s="104">
        <f t="shared" si="34"/>
        <v>70499.362500000003</v>
      </c>
      <c r="P33" s="4"/>
      <c r="Q33" s="104">
        <f t="shared" si="7"/>
        <v>70978.950000000012</v>
      </c>
      <c r="R33" s="104">
        <f t="shared" si="25"/>
        <v>3548.9475000000007</v>
      </c>
      <c r="S33" s="104">
        <f t="shared" si="1"/>
        <v>74527.897500000006</v>
      </c>
      <c r="T33" s="4"/>
      <c r="U33" s="105">
        <f t="shared" si="8"/>
        <v>78332.625</v>
      </c>
      <c r="V33" s="104">
        <f t="shared" si="2"/>
        <v>3916.6312500000004</v>
      </c>
      <c r="W33" s="106">
        <f t="shared" si="3"/>
        <v>82249.256250000006</v>
      </c>
      <c r="Y33" s="243">
        <v>8</v>
      </c>
      <c r="Z33" s="232">
        <f t="shared" si="9"/>
        <v>511560</v>
      </c>
      <c r="AA33">
        <v>4</v>
      </c>
      <c r="AB33" s="232">
        <f t="shared" si="10"/>
        <v>12789</v>
      </c>
      <c r="AD33" s="244">
        <v>1</v>
      </c>
      <c r="AE33" s="232">
        <f t="shared" si="16"/>
        <v>67142.25</v>
      </c>
      <c r="AF33" s="198">
        <v>1</v>
      </c>
      <c r="AG33" s="232">
        <f t="shared" si="17"/>
        <v>3357.1125000000002</v>
      </c>
      <c r="AI33" s="245">
        <v>2</v>
      </c>
      <c r="AJ33" s="232">
        <f t="shared" si="26"/>
        <v>141957.90000000002</v>
      </c>
      <c r="AK33" s="198">
        <v>1</v>
      </c>
      <c r="AL33" s="232">
        <f t="shared" si="27"/>
        <v>3548.9475000000007</v>
      </c>
      <c r="AN33" s="233"/>
      <c r="AO33" s="234">
        <f t="shared" si="28"/>
        <v>0</v>
      </c>
      <c r="AP33" s="198"/>
      <c r="AQ33" s="234">
        <f t="shared" si="24"/>
        <v>0</v>
      </c>
      <c r="AY33">
        <f t="shared" si="11"/>
        <v>335.71125000000001</v>
      </c>
      <c r="AZ33" s="84">
        <f t="shared" si="12"/>
        <v>44.761499999999998</v>
      </c>
      <c r="BA33" s="84">
        <v>45.01446428571429</v>
      </c>
      <c r="BB33" s="84">
        <f t="shared" si="13"/>
        <v>0.25296428571429175</v>
      </c>
      <c r="BC33" s="88">
        <f t="shared" si="14"/>
        <v>5.6513808901464818E-3</v>
      </c>
    </row>
    <row r="34" spans="1:55" ht="12.75" customHeight="1" x14ac:dyDescent="0.2">
      <c r="A34" s="107">
        <v>30</v>
      </c>
      <c r="B34" s="4"/>
      <c r="C34" s="237">
        <f t="shared" si="18"/>
        <v>44.233793103448278</v>
      </c>
      <c r="D34" s="109">
        <v>5</v>
      </c>
      <c r="E34" s="216"/>
      <c r="F34" s="216"/>
      <c r="G34" s="104">
        <v>64139</v>
      </c>
      <c r="H34" s="109">
        <v>64139</v>
      </c>
      <c r="I34" s="104">
        <f t="shared" si="15"/>
        <v>65483.25</v>
      </c>
      <c r="J34" s="104">
        <f t="shared" si="4"/>
        <v>3274.1625000000004</v>
      </c>
      <c r="K34" s="104">
        <f t="shared" si="5"/>
        <v>68757.412500000006</v>
      </c>
      <c r="L34" s="4"/>
      <c r="M34" s="104">
        <f t="shared" si="6"/>
        <v>68757.412499999991</v>
      </c>
      <c r="N34" s="104">
        <f t="shared" si="36"/>
        <v>3437.8706249999996</v>
      </c>
      <c r="O34" s="104">
        <f t="shared" si="34"/>
        <v>72195.283124999987</v>
      </c>
      <c r="P34" s="4"/>
      <c r="Q34" s="104">
        <f t="shared" si="7"/>
        <v>72686.407500000001</v>
      </c>
      <c r="R34" s="104">
        <f t="shared" si="25"/>
        <v>3634.3203750000002</v>
      </c>
      <c r="S34" s="104">
        <f t="shared" si="1"/>
        <v>76320.727874999997</v>
      </c>
      <c r="T34" s="4"/>
      <c r="U34" s="105">
        <f t="shared" si="8"/>
        <v>80216.981249999997</v>
      </c>
      <c r="V34" s="104">
        <f t="shared" si="2"/>
        <v>4010.8490624999999</v>
      </c>
      <c r="W34" s="106">
        <f t="shared" si="3"/>
        <v>84227.830312499995</v>
      </c>
      <c r="Y34">
        <v>3</v>
      </c>
      <c r="Z34" s="232">
        <f t="shared" si="9"/>
        <v>196449.75</v>
      </c>
      <c r="AA34">
        <v>3</v>
      </c>
      <c r="AB34" s="232">
        <f t="shared" si="10"/>
        <v>9822.4875000000011</v>
      </c>
      <c r="AD34" s="233">
        <v>1</v>
      </c>
      <c r="AE34" s="232">
        <f t="shared" si="16"/>
        <v>68757.412499999991</v>
      </c>
      <c r="AF34" s="198">
        <v>1</v>
      </c>
      <c r="AG34" s="232">
        <f t="shared" si="16"/>
        <v>72195.283124999987</v>
      </c>
      <c r="AI34" s="233"/>
      <c r="AJ34" s="232">
        <f t="shared" si="26"/>
        <v>0</v>
      </c>
      <c r="AL34" s="232">
        <f t="shared" si="27"/>
        <v>0</v>
      </c>
      <c r="AN34" s="233"/>
      <c r="AO34" s="234">
        <f t="shared" si="28"/>
        <v>0</v>
      </c>
      <c r="AQ34" s="234">
        <f t="shared" si="24"/>
        <v>0</v>
      </c>
      <c r="AY34">
        <f t="shared" si="11"/>
        <v>343.78706250000005</v>
      </c>
      <c r="AZ34" s="84">
        <f t="shared" si="12"/>
        <v>45.838275000000003</v>
      </c>
      <c r="BA34" s="84">
        <v>45.283928571428568</v>
      </c>
      <c r="BB34" s="84">
        <f t="shared" si="13"/>
        <v>-0.55434642857143501</v>
      </c>
      <c r="BC34" s="88">
        <f t="shared" si="14"/>
        <v>-1.2093527266709644E-2</v>
      </c>
    </row>
    <row r="35" spans="1:55" ht="12.75" customHeight="1" x14ac:dyDescent="0.2">
      <c r="A35" s="107">
        <v>31</v>
      </c>
      <c r="B35" s="4"/>
      <c r="C35" s="237">
        <f t="shared" si="18"/>
        <v>45.040689655172415</v>
      </c>
      <c r="D35" s="109">
        <v>6</v>
      </c>
      <c r="E35" s="216"/>
      <c r="F35" s="216"/>
      <c r="G35" s="104">
        <v>65309</v>
      </c>
      <c r="H35" s="109">
        <v>65309</v>
      </c>
      <c r="I35" s="104">
        <f t="shared" si="15"/>
        <v>67345.95</v>
      </c>
      <c r="J35" s="104">
        <f t="shared" si="4"/>
        <v>3367.2975000000001</v>
      </c>
      <c r="K35" s="104">
        <f t="shared" si="5"/>
        <v>70713.247499999998</v>
      </c>
      <c r="L35" s="4"/>
      <c r="M35" s="104">
        <f t="shared" si="6"/>
        <v>70713.247499999998</v>
      </c>
      <c r="N35" s="104">
        <f t="shared" si="36"/>
        <v>3535.6623749999999</v>
      </c>
      <c r="O35" s="104">
        <f t="shared" si="34"/>
        <v>74248.909874999998</v>
      </c>
      <c r="P35" s="4"/>
      <c r="Q35" s="104">
        <f t="shared" si="7"/>
        <v>74754.004499999995</v>
      </c>
      <c r="R35" s="104">
        <f t="shared" si="25"/>
        <v>3737.700225</v>
      </c>
      <c r="S35" s="104">
        <f t="shared" si="1"/>
        <v>78491.704724999989</v>
      </c>
      <c r="T35" s="4"/>
      <c r="U35" s="105">
        <f t="shared" si="8"/>
        <v>82498.788749999992</v>
      </c>
      <c r="V35" s="104">
        <f t="shared" si="2"/>
        <v>4124.9394375000002</v>
      </c>
      <c r="W35" s="106">
        <f t="shared" si="3"/>
        <v>86623.72818749999</v>
      </c>
      <c r="Y35">
        <v>4</v>
      </c>
      <c r="Z35" s="232">
        <f t="shared" si="9"/>
        <v>269383.8</v>
      </c>
      <c r="AA35">
        <v>3</v>
      </c>
      <c r="AB35" s="232">
        <f t="shared" si="10"/>
        <v>10101.8925</v>
      </c>
      <c r="AD35" s="233"/>
      <c r="AE35" s="232">
        <f t="shared" ref="AE35:AG44" si="37">M35*AD35</f>
        <v>0</v>
      </c>
      <c r="AG35" s="232">
        <f t="shared" si="37"/>
        <v>0</v>
      </c>
      <c r="AI35" s="233"/>
      <c r="AJ35" s="232">
        <f t="shared" si="26"/>
        <v>0</v>
      </c>
      <c r="AL35" s="232">
        <f t="shared" si="27"/>
        <v>0</v>
      </c>
      <c r="AN35" s="233"/>
      <c r="AO35" s="234">
        <f t="shared" si="28"/>
        <v>0</v>
      </c>
      <c r="AQ35" s="234">
        <f t="shared" si="24"/>
        <v>0</v>
      </c>
      <c r="AY35">
        <f t="shared" si="11"/>
        <v>353.5662375</v>
      </c>
      <c r="AZ35" s="84">
        <f t="shared" si="12"/>
        <v>47.142164999999999</v>
      </c>
      <c r="BA35" s="84">
        <v>45.548035714285717</v>
      </c>
      <c r="BB35" s="84">
        <f t="shared" si="13"/>
        <v>-1.5941292857142813</v>
      </c>
      <c r="BC35" s="88">
        <f t="shared" si="14"/>
        <v>-3.3815360107332389E-2</v>
      </c>
    </row>
    <row r="36" spans="1:55" ht="12.75" customHeight="1" x14ac:dyDescent="0.2">
      <c r="A36" s="107">
        <v>32</v>
      </c>
      <c r="B36" s="4"/>
      <c r="C36" s="237">
        <f t="shared" si="18"/>
        <v>45.941379310344828</v>
      </c>
      <c r="D36" s="109">
        <v>5</v>
      </c>
      <c r="E36" s="216"/>
      <c r="F36" s="216"/>
      <c r="G36" s="104">
        <v>66615</v>
      </c>
      <c r="H36" s="109">
        <v>66615</v>
      </c>
      <c r="I36" s="104">
        <f t="shared" si="15"/>
        <v>68574.45</v>
      </c>
      <c r="J36" s="104">
        <f t="shared" si="4"/>
        <v>3428.7224999999999</v>
      </c>
      <c r="K36" s="104">
        <f t="shared" si="5"/>
        <v>72003.172500000001</v>
      </c>
      <c r="L36" s="4"/>
      <c r="M36" s="104">
        <f t="shared" si="6"/>
        <v>72003.172500000001</v>
      </c>
      <c r="N36" s="104">
        <f t="shared" si="36"/>
        <v>3600.158625</v>
      </c>
      <c r="O36" s="104">
        <f t="shared" si="34"/>
        <v>75603.331124999997</v>
      </c>
      <c r="P36" s="4"/>
      <c r="Q36" s="104">
        <f t="shared" si="7"/>
        <v>76117.639500000005</v>
      </c>
      <c r="R36" s="104">
        <f t="shared" si="25"/>
        <v>3805.8819750000002</v>
      </c>
      <c r="S36" s="104">
        <f t="shared" si="1"/>
        <v>79923.521475000001</v>
      </c>
      <c r="T36" s="4"/>
      <c r="U36" s="105">
        <f t="shared" si="8"/>
        <v>84003.701249999998</v>
      </c>
      <c r="V36" s="104">
        <f t="shared" si="2"/>
        <v>4200.1850624999997</v>
      </c>
      <c r="W36" s="106">
        <f t="shared" si="3"/>
        <v>88203.886312499992</v>
      </c>
      <c r="Y36">
        <v>1</v>
      </c>
      <c r="Z36" s="232">
        <f t="shared" si="9"/>
        <v>68574.45</v>
      </c>
      <c r="AA36">
        <v>1</v>
      </c>
      <c r="AB36" s="232">
        <f t="shared" si="10"/>
        <v>3428.7224999999999</v>
      </c>
      <c r="AD36" s="233"/>
      <c r="AE36" s="232">
        <f t="shared" si="37"/>
        <v>0</v>
      </c>
      <c r="AG36" s="232">
        <f t="shared" si="37"/>
        <v>0</v>
      </c>
      <c r="AI36" s="233"/>
      <c r="AJ36" s="232">
        <f t="shared" si="26"/>
        <v>0</v>
      </c>
      <c r="AL36" s="232">
        <f t="shared" si="27"/>
        <v>0</v>
      </c>
      <c r="AN36" s="233"/>
      <c r="AO36" s="234">
        <f t="shared" si="28"/>
        <v>0</v>
      </c>
      <c r="AQ36" s="234">
        <f t="shared" si="24"/>
        <v>0</v>
      </c>
      <c r="AY36">
        <f t="shared" si="11"/>
        <v>360.01586250000003</v>
      </c>
      <c r="AZ36" s="84">
        <f t="shared" si="12"/>
        <v>48.002115000000003</v>
      </c>
      <c r="BA36" s="84">
        <v>45.815357142857145</v>
      </c>
      <c r="BB36" s="84">
        <f t="shared" si="13"/>
        <v>-2.1867578571428581</v>
      </c>
      <c r="BC36" s="88">
        <f t="shared" si="14"/>
        <v>-4.5555448070212279E-2</v>
      </c>
    </row>
    <row r="37" spans="1:55" ht="12.75" customHeight="1" x14ac:dyDescent="0.2">
      <c r="A37" s="107">
        <v>33</v>
      </c>
      <c r="B37" s="4"/>
      <c r="C37" s="237">
        <f t="shared" si="18"/>
        <v>46.86</v>
      </c>
      <c r="D37" s="109">
        <v>5</v>
      </c>
      <c r="E37" s="216"/>
      <c r="F37" s="216"/>
      <c r="G37" s="104">
        <v>67947</v>
      </c>
      <c r="H37" s="109">
        <v>67947</v>
      </c>
      <c r="I37" s="104">
        <f t="shared" si="15"/>
        <v>69945.75</v>
      </c>
      <c r="J37" s="104">
        <f t="shared" si="4"/>
        <v>3497.2875000000004</v>
      </c>
      <c r="K37" s="104">
        <f t="shared" si="5"/>
        <v>73443.037500000006</v>
      </c>
      <c r="L37" s="4"/>
      <c r="M37" s="104">
        <f t="shared" si="6"/>
        <v>73443.037499999991</v>
      </c>
      <c r="N37" s="104">
        <f t="shared" si="36"/>
        <v>3672.1518749999996</v>
      </c>
      <c r="O37" s="104">
        <f t="shared" si="34"/>
        <v>77115.189374999987</v>
      </c>
      <c r="P37" s="4"/>
      <c r="Q37" s="104">
        <f t="shared" si="7"/>
        <v>77639.782500000001</v>
      </c>
      <c r="R37" s="104">
        <f t="shared" si="25"/>
        <v>3881.9891250000001</v>
      </c>
      <c r="S37" s="104">
        <f t="shared" si="1"/>
        <v>81521.771624999994</v>
      </c>
      <c r="T37" s="4"/>
      <c r="U37" s="105">
        <f t="shared" si="8"/>
        <v>85683.543749999997</v>
      </c>
      <c r="V37" s="104">
        <f t="shared" si="2"/>
        <v>4284.1771875000004</v>
      </c>
      <c r="W37" s="106">
        <f t="shared" si="3"/>
        <v>89967.720937499995</v>
      </c>
      <c r="Y37">
        <v>3</v>
      </c>
      <c r="Z37" s="232">
        <f t="shared" si="9"/>
        <v>209837.25</v>
      </c>
      <c r="AB37" s="232">
        <f t="shared" si="10"/>
        <v>0</v>
      </c>
      <c r="AD37" s="233"/>
      <c r="AE37" s="232">
        <f t="shared" si="37"/>
        <v>0</v>
      </c>
      <c r="AG37" s="232">
        <f t="shared" si="37"/>
        <v>0</v>
      </c>
      <c r="AI37" s="233">
        <v>1</v>
      </c>
      <c r="AJ37" s="232">
        <f t="shared" si="26"/>
        <v>77639.782500000001</v>
      </c>
      <c r="AK37">
        <v>1</v>
      </c>
      <c r="AL37" s="232">
        <f t="shared" si="27"/>
        <v>3881.9891250000001</v>
      </c>
      <c r="AN37" s="233"/>
      <c r="AO37" s="234">
        <f t="shared" si="28"/>
        <v>0</v>
      </c>
      <c r="AQ37" s="234">
        <f t="shared" si="24"/>
        <v>0</v>
      </c>
      <c r="AY37">
        <f t="shared" si="11"/>
        <v>367.21518750000001</v>
      </c>
      <c r="AZ37" s="84">
        <f t="shared" si="12"/>
        <v>48.962025000000004</v>
      </c>
      <c r="BA37" s="84">
        <v>46.502142857142857</v>
      </c>
      <c r="BB37" s="84">
        <f t="shared" si="13"/>
        <v>-2.4598821428571469</v>
      </c>
      <c r="BC37" s="88">
        <f t="shared" si="14"/>
        <v>-5.0240612859806077E-2</v>
      </c>
    </row>
    <row r="38" spans="1:55" ht="12.75" customHeight="1" x14ac:dyDescent="0.2">
      <c r="A38" s="107">
        <v>34</v>
      </c>
      <c r="B38" s="4"/>
      <c r="C38" s="237">
        <f t="shared" si="18"/>
        <v>47.253103448275859</v>
      </c>
      <c r="D38" s="109">
        <v>5</v>
      </c>
      <c r="E38" s="216"/>
      <c r="F38" s="216"/>
      <c r="G38" s="104">
        <v>68517</v>
      </c>
      <c r="H38" s="109">
        <v>68517</v>
      </c>
      <c r="I38" s="104">
        <f t="shared" si="15"/>
        <v>71344.350000000006</v>
      </c>
      <c r="J38" s="104">
        <f t="shared" si="4"/>
        <v>3567.2175000000007</v>
      </c>
      <c r="K38" s="104">
        <f t="shared" si="5"/>
        <v>74911.567500000005</v>
      </c>
      <c r="L38" s="4"/>
      <c r="M38" s="104">
        <f t="shared" si="6"/>
        <v>74911.567500000005</v>
      </c>
      <c r="N38" s="104">
        <f t="shared" si="36"/>
        <v>3745.5783750000005</v>
      </c>
      <c r="O38" s="104">
        <f t="shared" si="34"/>
        <v>78657.145875000002</v>
      </c>
      <c r="P38" s="4"/>
      <c r="Q38" s="104">
        <f t="shared" si="7"/>
        <v>79192.228500000012</v>
      </c>
      <c r="R38" s="104">
        <f t="shared" si="25"/>
        <v>3959.611425000001</v>
      </c>
      <c r="S38" s="104">
        <f t="shared" si="1"/>
        <v>83151.839925000007</v>
      </c>
      <c r="T38" s="4"/>
      <c r="U38" s="105">
        <f t="shared" si="8"/>
        <v>87396.828750000015</v>
      </c>
      <c r="V38" s="104">
        <f t="shared" si="2"/>
        <v>4369.8414375000011</v>
      </c>
      <c r="W38" s="106">
        <f t="shared" si="3"/>
        <v>91766.670187500014</v>
      </c>
      <c r="Y38">
        <v>0</v>
      </c>
      <c r="Z38" s="232">
        <f t="shared" si="9"/>
        <v>0</v>
      </c>
      <c r="AB38" s="232">
        <f t="shared" si="10"/>
        <v>0</v>
      </c>
      <c r="AD38" s="233"/>
      <c r="AE38" s="232">
        <f t="shared" si="37"/>
        <v>0</v>
      </c>
      <c r="AG38" s="232">
        <f t="shared" si="37"/>
        <v>0</v>
      </c>
      <c r="AI38" s="233"/>
      <c r="AJ38" s="232">
        <f t="shared" si="26"/>
        <v>0</v>
      </c>
      <c r="AL38" s="232">
        <f t="shared" si="27"/>
        <v>0</v>
      </c>
      <c r="AN38" s="233"/>
      <c r="AO38" s="234">
        <f t="shared" si="28"/>
        <v>0</v>
      </c>
      <c r="AQ38" s="234">
        <f t="shared" si="24"/>
        <v>0</v>
      </c>
      <c r="AY38">
        <f t="shared" si="11"/>
        <v>374.55783750000001</v>
      </c>
      <c r="AZ38" s="84">
        <f t="shared" si="12"/>
        <v>49.941045000000003</v>
      </c>
      <c r="BA38" s="84">
        <v>47.199642857142855</v>
      </c>
      <c r="BB38" s="84">
        <f t="shared" si="13"/>
        <v>-2.7414021428571473</v>
      </c>
      <c r="BC38" s="88">
        <f t="shared" si="14"/>
        <v>-5.4892766918616685E-2</v>
      </c>
    </row>
    <row r="39" spans="1:55" ht="12.75" customHeight="1" x14ac:dyDescent="0.2">
      <c r="A39" s="110">
        <v>35</v>
      </c>
      <c r="B39" s="111"/>
      <c r="C39" s="247">
        <f t="shared" si="18"/>
        <v>47.89448275862069</v>
      </c>
      <c r="D39" s="164">
        <v>5</v>
      </c>
      <c r="E39" s="248"/>
      <c r="F39" s="248"/>
      <c r="G39" s="249">
        <v>69447</v>
      </c>
      <c r="H39" s="164">
        <v>69447</v>
      </c>
      <c r="I39" s="112">
        <f t="shared" si="15"/>
        <v>71942.850000000006</v>
      </c>
      <c r="J39" s="112">
        <f t="shared" si="4"/>
        <v>3597.1425000000004</v>
      </c>
      <c r="K39" s="112">
        <f t="shared" si="5"/>
        <v>75539.992500000008</v>
      </c>
      <c r="L39" s="111"/>
      <c r="M39" s="112">
        <f t="shared" si="6"/>
        <v>75539.992500000008</v>
      </c>
      <c r="N39" s="112">
        <f t="shared" si="36"/>
        <v>3776.9996250000004</v>
      </c>
      <c r="O39" s="112">
        <f t="shared" si="34"/>
        <v>79316.992125000004</v>
      </c>
      <c r="P39" s="111"/>
      <c r="Q39" s="112">
        <f t="shared" si="7"/>
        <v>79856.563500000004</v>
      </c>
      <c r="R39" s="112">
        <f t="shared" si="25"/>
        <v>3992.8281750000006</v>
      </c>
      <c r="S39" s="112">
        <f t="shared" si="1"/>
        <v>83849.391675000006</v>
      </c>
      <c r="T39" s="111"/>
      <c r="U39" s="113">
        <f t="shared" si="8"/>
        <v>88129.991250000006</v>
      </c>
      <c r="V39" s="112">
        <f t="shared" si="2"/>
        <v>4406.4995625000001</v>
      </c>
      <c r="W39" s="114">
        <f t="shared" si="3"/>
        <v>92536.490812500007</v>
      </c>
      <c r="Y39">
        <v>3</v>
      </c>
      <c r="Z39" s="232">
        <f t="shared" si="9"/>
        <v>215828.55000000002</v>
      </c>
      <c r="AB39" s="232">
        <f t="shared" si="10"/>
        <v>0</v>
      </c>
      <c r="AD39" s="233"/>
      <c r="AE39" s="232">
        <f t="shared" si="37"/>
        <v>0</v>
      </c>
      <c r="AG39" s="232">
        <f t="shared" si="37"/>
        <v>0</v>
      </c>
      <c r="AI39" s="233"/>
      <c r="AJ39" s="232">
        <f t="shared" si="26"/>
        <v>0</v>
      </c>
      <c r="AL39" s="232">
        <f t="shared" si="27"/>
        <v>0</v>
      </c>
      <c r="AN39" s="233">
        <v>1</v>
      </c>
      <c r="AO39" s="234">
        <f t="shared" si="28"/>
        <v>88129.991250000006</v>
      </c>
      <c r="AQ39" s="234">
        <f t="shared" si="24"/>
        <v>0</v>
      </c>
      <c r="AY39">
        <f t="shared" si="11"/>
        <v>377.69996250000003</v>
      </c>
      <c r="AZ39" s="84">
        <f t="shared" si="12"/>
        <v>50.359995000000005</v>
      </c>
      <c r="BA39" s="84">
        <v>47.908392857142857</v>
      </c>
      <c r="BB39" s="84">
        <f t="shared" si="13"/>
        <v>-2.4516021428571477</v>
      </c>
      <c r="BC39" s="88">
        <f t="shared" si="14"/>
        <v>-4.8681540632741278E-2</v>
      </c>
    </row>
    <row r="40" spans="1:55" ht="12.75" hidden="1" customHeight="1" x14ac:dyDescent="0.2">
      <c r="A40" s="136">
        <v>36</v>
      </c>
      <c r="B40" s="4"/>
      <c r="C40" s="237">
        <f t="shared" si="18"/>
        <v>47.43724137931035</v>
      </c>
      <c r="D40" s="109"/>
      <c r="E40" s="109"/>
      <c r="F40" s="216"/>
      <c r="G40" s="104">
        <v>68784</v>
      </c>
      <c r="H40" s="216">
        <v>68784</v>
      </c>
      <c r="I40" s="104">
        <f t="shared" si="15"/>
        <v>72919.350000000006</v>
      </c>
      <c r="J40" s="104">
        <f t="shared" si="4"/>
        <v>3645.9675000000007</v>
      </c>
      <c r="K40" s="104">
        <f t="shared" si="5"/>
        <v>76565.317500000005</v>
      </c>
      <c r="L40" s="4"/>
      <c r="M40" s="104">
        <f t="shared" si="6"/>
        <v>76565.317500000005</v>
      </c>
      <c r="N40" s="104">
        <f t="shared" si="36"/>
        <v>3828.2658750000005</v>
      </c>
      <c r="O40" s="104">
        <f t="shared" si="34"/>
        <v>80393.583375000002</v>
      </c>
      <c r="P40" s="4"/>
      <c r="Q40" s="104">
        <f t="shared" si="7"/>
        <v>80940.478500000012</v>
      </c>
      <c r="R40" s="104">
        <f t="shared" si="25"/>
        <v>4047.0239250000009</v>
      </c>
      <c r="S40" s="104">
        <f t="shared" si="1"/>
        <v>84987.502425000013</v>
      </c>
      <c r="T40" s="4"/>
      <c r="U40" s="105">
        <f t="shared" si="8"/>
        <v>89326.203750000015</v>
      </c>
      <c r="V40" s="104">
        <f t="shared" si="2"/>
        <v>4466.3101875000011</v>
      </c>
      <c r="W40" s="104">
        <f t="shared" si="3"/>
        <v>93792.513937500014</v>
      </c>
      <c r="Y40">
        <v>0</v>
      </c>
      <c r="Z40" s="232">
        <f t="shared" si="9"/>
        <v>0</v>
      </c>
      <c r="AB40" s="232">
        <f t="shared" si="10"/>
        <v>0</v>
      </c>
      <c r="AD40" s="233"/>
      <c r="AE40" s="232">
        <f t="shared" si="37"/>
        <v>0</v>
      </c>
      <c r="AG40" s="232">
        <f t="shared" si="37"/>
        <v>0</v>
      </c>
      <c r="AI40" s="233"/>
      <c r="AJ40" s="232">
        <f t="shared" si="26"/>
        <v>0</v>
      </c>
      <c r="AL40" s="232">
        <f t="shared" si="27"/>
        <v>0</v>
      </c>
      <c r="AN40" s="233"/>
      <c r="AO40" s="234">
        <f t="shared" si="28"/>
        <v>0</v>
      </c>
      <c r="AQ40" s="234">
        <f t="shared" si="24"/>
        <v>0</v>
      </c>
      <c r="AY40">
        <f t="shared" si="11"/>
        <v>382.82658750000002</v>
      </c>
      <c r="AZ40" s="84">
        <f t="shared" si="12"/>
        <v>51.043545000000002</v>
      </c>
      <c r="BA40" s="84">
        <v>48.626785714285717</v>
      </c>
      <c r="BB40" s="84">
        <f t="shared" si="13"/>
        <v>-2.416759285714285</v>
      </c>
      <c r="BC40" s="88">
        <f t="shared" si="14"/>
        <v>-4.7347010982765496E-2</v>
      </c>
    </row>
    <row r="41" spans="1:55" ht="12.75" hidden="1" customHeight="1" x14ac:dyDescent="0.2">
      <c r="A41" s="136">
        <v>37</v>
      </c>
      <c r="B41" s="4"/>
      <c r="C41" s="237">
        <f t="shared" si="18"/>
        <v>47.911613793103449</v>
      </c>
      <c r="D41" s="109"/>
      <c r="E41" s="109"/>
      <c r="F41" s="216"/>
      <c r="G41" s="104">
        <f>G40*1.01</f>
        <v>69471.839999999997</v>
      </c>
      <c r="H41" s="216">
        <f>H40*1.01</f>
        <v>69471.839999999997</v>
      </c>
      <c r="I41" s="242">
        <v>73518</v>
      </c>
      <c r="J41" s="104">
        <f t="shared" si="4"/>
        <v>3675.9</v>
      </c>
      <c r="K41" s="104">
        <f t="shared" si="5"/>
        <v>77193.899999999994</v>
      </c>
      <c r="L41" s="4"/>
      <c r="M41" s="104">
        <f t="shared" si="6"/>
        <v>77193.899999999994</v>
      </c>
      <c r="N41" s="104">
        <f t="shared" si="36"/>
        <v>3859.6949999999997</v>
      </c>
      <c r="O41" s="104">
        <f t="shared" si="34"/>
        <v>81053.595000000001</v>
      </c>
      <c r="P41" s="4"/>
      <c r="Q41" s="104">
        <f t="shared" si="7"/>
        <v>81604.98</v>
      </c>
      <c r="R41" s="104">
        <f t="shared" si="25"/>
        <v>4080.2489999999998</v>
      </c>
      <c r="S41" s="104">
        <f t="shared" si="1"/>
        <v>85685.228999999992</v>
      </c>
      <c r="T41" s="4"/>
      <c r="U41" s="105">
        <f t="shared" si="8"/>
        <v>90059.549999999988</v>
      </c>
      <c r="V41" s="104">
        <f t="shared" si="2"/>
        <v>4502.9775</v>
      </c>
      <c r="W41" s="104">
        <f t="shared" si="3"/>
        <v>94562.527499999982</v>
      </c>
      <c r="Y41">
        <v>1</v>
      </c>
      <c r="Z41" s="232">
        <f t="shared" si="9"/>
        <v>73518</v>
      </c>
      <c r="AB41" s="232">
        <f t="shared" si="10"/>
        <v>0</v>
      </c>
      <c r="AD41" s="233"/>
      <c r="AE41" s="232">
        <f t="shared" si="37"/>
        <v>0</v>
      </c>
      <c r="AG41" s="232">
        <f t="shared" si="37"/>
        <v>0</v>
      </c>
      <c r="AI41" s="233"/>
      <c r="AJ41" s="232">
        <f t="shared" si="26"/>
        <v>0</v>
      </c>
      <c r="AL41" s="232">
        <f t="shared" si="27"/>
        <v>0</v>
      </c>
      <c r="AN41" s="233"/>
      <c r="AO41" s="234">
        <f t="shared" si="28"/>
        <v>0</v>
      </c>
      <c r="AQ41" s="234">
        <f t="shared" si="24"/>
        <v>0</v>
      </c>
      <c r="BA41" s="84">
        <v>49.355892857142855</v>
      </c>
    </row>
    <row r="42" spans="1:55" ht="12.75" hidden="1" customHeight="1" x14ac:dyDescent="0.2">
      <c r="A42" s="136">
        <v>38</v>
      </c>
      <c r="B42" s="4"/>
      <c r="C42" s="237">
        <f t="shared" si="18"/>
        <v>48.390729931034478</v>
      </c>
      <c r="D42" s="109"/>
      <c r="E42" s="109"/>
      <c r="F42" s="216"/>
      <c r="G42" s="104">
        <f t="shared" ref="G42:H47" si="38">G41*1.01</f>
        <v>70166.558399999994</v>
      </c>
      <c r="H42" s="216">
        <f t="shared" si="38"/>
        <v>70166.558399999994</v>
      </c>
      <c r="I42" s="242">
        <v>73912</v>
      </c>
      <c r="J42" s="104">
        <f t="shared" si="4"/>
        <v>3695.6000000000004</v>
      </c>
      <c r="K42" s="104">
        <f t="shared" si="5"/>
        <v>77607.600000000006</v>
      </c>
      <c r="L42" s="4"/>
      <c r="M42" s="104">
        <f t="shared" si="6"/>
        <v>77607.600000000006</v>
      </c>
      <c r="N42" s="104">
        <f t="shared" si="36"/>
        <v>3880.3800000000006</v>
      </c>
      <c r="O42" s="104">
        <f t="shared" si="34"/>
        <v>81487.98000000001</v>
      </c>
      <c r="P42" s="4"/>
      <c r="Q42" s="104">
        <f t="shared" si="7"/>
        <v>82042.320000000007</v>
      </c>
      <c r="R42" s="104">
        <f t="shared" si="25"/>
        <v>4102.1160000000009</v>
      </c>
      <c r="S42" s="104">
        <f t="shared" si="1"/>
        <v>86144.436000000002</v>
      </c>
      <c r="T42" s="4"/>
      <c r="U42" s="105">
        <f t="shared" si="8"/>
        <v>90542.2</v>
      </c>
      <c r="V42" s="104">
        <f t="shared" si="2"/>
        <v>4527.1099999999997</v>
      </c>
      <c r="W42" s="104">
        <f t="shared" si="3"/>
        <v>95069.31</v>
      </c>
      <c r="Y42">
        <v>1</v>
      </c>
      <c r="Z42" s="232">
        <f t="shared" si="9"/>
        <v>73912</v>
      </c>
      <c r="AA42">
        <v>1</v>
      </c>
      <c r="AB42" s="232">
        <f t="shared" si="10"/>
        <v>3695.6000000000004</v>
      </c>
      <c r="AD42" s="233"/>
      <c r="AE42" s="232">
        <f t="shared" si="37"/>
        <v>0</v>
      </c>
      <c r="AG42" s="232">
        <f t="shared" si="37"/>
        <v>0</v>
      </c>
      <c r="AI42" s="233"/>
      <c r="AJ42" s="232">
        <f t="shared" si="26"/>
        <v>0</v>
      </c>
      <c r="AL42" s="232">
        <f t="shared" si="27"/>
        <v>0</v>
      </c>
      <c r="AN42" s="233"/>
      <c r="AO42" s="234">
        <f t="shared" si="28"/>
        <v>0</v>
      </c>
      <c r="AQ42" s="234">
        <f t="shared" si="24"/>
        <v>0</v>
      </c>
      <c r="BA42" s="84">
        <v>50.096250000000005</v>
      </c>
    </row>
    <row r="43" spans="1:55" ht="12.75" hidden="1" customHeight="1" x14ac:dyDescent="0.2">
      <c r="A43" s="250">
        <v>39</v>
      </c>
      <c r="B43" s="4"/>
      <c r="C43" s="251">
        <f t="shared" si="18"/>
        <v>48.874637230344824</v>
      </c>
      <c r="D43" s="109"/>
      <c r="E43" s="109"/>
      <c r="F43" s="216"/>
      <c r="G43" s="26">
        <f t="shared" si="38"/>
        <v>70868.223983999997</v>
      </c>
      <c r="H43" s="217">
        <f t="shared" si="38"/>
        <v>70868.223983999997</v>
      </c>
      <c r="I43" s="242">
        <v>74385</v>
      </c>
      <c r="J43" s="104">
        <f t="shared" si="4"/>
        <v>3719.25</v>
      </c>
      <c r="K43" s="104">
        <f t="shared" si="5"/>
        <v>78104.25</v>
      </c>
      <c r="L43" s="4"/>
      <c r="M43" s="104">
        <f t="shared" si="6"/>
        <v>78104.25</v>
      </c>
      <c r="N43" s="26">
        <f t="shared" si="36"/>
        <v>3905.2125000000001</v>
      </c>
      <c r="O43" s="26">
        <f t="shared" si="34"/>
        <v>82009.462499999994</v>
      </c>
      <c r="P43" s="4"/>
      <c r="Q43" s="104">
        <f t="shared" si="7"/>
        <v>82567.350000000006</v>
      </c>
      <c r="R43" s="26">
        <f t="shared" si="25"/>
        <v>4128.3675000000003</v>
      </c>
      <c r="S43" s="26">
        <f t="shared" si="1"/>
        <v>86695.717499999999</v>
      </c>
      <c r="T43" s="4"/>
      <c r="U43" s="105">
        <f t="shared" si="8"/>
        <v>91121.625</v>
      </c>
      <c r="V43" s="26">
        <f t="shared" si="2"/>
        <v>4556.0812500000002</v>
      </c>
      <c r="W43" s="26">
        <f t="shared" si="3"/>
        <v>95677.706250000003</v>
      </c>
      <c r="Y43">
        <v>1</v>
      </c>
      <c r="Z43" s="232">
        <f t="shared" si="9"/>
        <v>74385</v>
      </c>
      <c r="AB43" s="232">
        <f t="shared" si="10"/>
        <v>0</v>
      </c>
      <c r="AD43" s="233"/>
      <c r="AE43" s="232">
        <f t="shared" si="37"/>
        <v>0</v>
      </c>
      <c r="AG43" s="232">
        <f t="shared" si="37"/>
        <v>0</v>
      </c>
      <c r="AI43" s="233"/>
      <c r="AJ43" s="232">
        <f t="shared" si="26"/>
        <v>0</v>
      </c>
      <c r="AL43" s="232">
        <f t="shared" si="27"/>
        <v>0</v>
      </c>
      <c r="AN43" s="233">
        <v>1</v>
      </c>
      <c r="AO43" s="234"/>
      <c r="AP43">
        <v>1</v>
      </c>
      <c r="AQ43" s="238"/>
    </row>
    <row r="44" spans="1:55" ht="12.75" hidden="1" customHeight="1" x14ac:dyDescent="0.2">
      <c r="A44" s="250">
        <v>40</v>
      </c>
      <c r="B44" s="4"/>
      <c r="C44" s="251">
        <f t="shared" si="18"/>
        <v>49.36338360264827</v>
      </c>
      <c r="D44" s="109"/>
      <c r="E44" s="109"/>
      <c r="F44" s="216"/>
      <c r="G44" s="26">
        <f t="shared" si="38"/>
        <v>71576.906223839993</v>
      </c>
      <c r="H44" s="217">
        <f t="shared" si="38"/>
        <v>71576.906223839993</v>
      </c>
      <c r="I44" s="242">
        <v>75242</v>
      </c>
      <c r="J44" s="104">
        <f t="shared" si="4"/>
        <v>3762.1000000000004</v>
      </c>
      <c r="K44" s="104">
        <f t="shared" si="5"/>
        <v>79004.100000000006</v>
      </c>
      <c r="L44" s="4"/>
      <c r="M44" s="104">
        <f t="shared" si="6"/>
        <v>79004.099999999991</v>
      </c>
      <c r="N44" s="26">
        <f t="shared" si="36"/>
        <v>3950.2049999999999</v>
      </c>
      <c r="O44" s="26">
        <f t="shared" si="34"/>
        <v>82954.304999999993</v>
      </c>
      <c r="P44" s="4"/>
      <c r="Q44" s="104">
        <f t="shared" si="7"/>
        <v>83518.62</v>
      </c>
      <c r="R44" s="26">
        <f t="shared" si="25"/>
        <v>4175.9309999999996</v>
      </c>
      <c r="S44" s="26">
        <f>Q44+R44</f>
        <v>87694.550999999992</v>
      </c>
      <c r="T44" s="4"/>
      <c r="U44" s="105">
        <f t="shared" si="8"/>
        <v>92171.45</v>
      </c>
      <c r="V44" s="26">
        <f t="shared" si="2"/>
        <v>4608.5725000000002</v>
      </c>
      <c r="W44" s="26">
        <f>U44+V44</f>
        <v>96780.022499999992</v>
      </c>
      <c r="Y44">
        <v>0</v>
      </c>
      <c r="Z44" s="232">
        <f t="shared" si="9"/>
        <v>0</v>
      </c>
      <c r="AB44" s="232">
        <f t="shared" si="10"/>
        <v>0</v>
      </c>
      <c r="AD44" s="233"/>
      <c r="AE44" s="232">
        <f t="shared" si="37"/>
        <v>0</v>
      </c>
      <c r="AG44" s="232">
        <f t="shared" si="37"/>
        <v>0</v>
      </c>
      <c r="AI44" s="233"/>
      <c r="AJ44" s="232">
        <f t="shared" si="26"/>
        <v>0</v>
      </c>
      <c r="AL44" s="232">
        <f t="shared" si="27"/>
        <v>0</v>
      </c>
      <c r="AN44" s="233"/>
      <c r="AO44" s="234"/>
      <c r="AQ44" s="238"/>
    </row>
    <row r="45" spans="1:55" ht="12.75" hidden="1" customHeight="1" x14ac:dyDescent="0.2">
      <c r="A45" s="250">
        <v>41</v>
      </c>
      <c r="B45" s="4"/>
      <c r="C45" s="251">
        <f t="shared" si="18"/>
        <v>49.857017438674745</v>
      </c>
      <c r="D45" s="109"/>
      <c r="E45" s="109"/>
      <c r="F45" s="216"/>
      <c r="G45" s="26">
        <f t="shared" si="38"/>
        <v>72292.675286078389</v>
      </c>
      <c r="H45" s="217">
        <f t="shared" si="38"/>
        <v>72292.675286078389</v>
      </c>
      <c r="I45" s="242">
        <v>76646</v>
      </c>
      <c r="J45" s="104">
        <f t="shared" si="4"/>
        <v>3832.3</v>
      </c>
      <c r="K45" s="104">
        <f t="shared" si="5"/>
        <v>80478.3</v>
      </c>
      <c r="L45" s="4"/>
      <c r="M45" s="104">
        <f t="shared" si="6"/>
        <v>80478.3</v>
      </c>
      <c r="N45" s="26">
        <f t="shared" si="36"/>
        <v>4023.9150000000004</v>
      </c>
      <c r="O45" s="26">
        <f t="shared" si="34"/>
        <v>84502.214999999997</v>
      </c>
      <c r="P45" s="4"/>
      <c r="Q45" s="104">
        <f t="shared" si="7"/>
        <v>85077.06</v>
      </c>
      <c r="R45" s="26">
        <f t="shared" si="25"/>
        <v>4253.8530000000001</v>
      </c>
      <c r="S45" s="26">
        <f>Q45+R45</f>
        <v>89330.913</v>
      </c>
      <c r="T45" s="4"/>
      <c r="U45" s="105">
        <f t="shared" si="8"/>
        <v>93891.35</v>
      </c>
      <c r="V45" s="26">
        <f t="shared" si="2"/>
        <v>4694.5675000000001</v>
      </c>
      <c r="W45" s="26">
        <f>U45+V45</f>
        <v>98585.91750000001</v>
      </c>
      <c r="Y45">
        <v>1</v>
      </c>
      <c r="Z45" s="232">
        <f t="shared" si="9"/>
        <v>76646</v>
      </c>
      <c r="AA45">
        <v>1</v>
      </c>
      <c r="AB45" s="232">
        <f t="shared" si="10"/>
        <v>3832.3</v>
      </c>
      <c r="AD45" s="233"/>
      <c r="AE45" s="232"/>
      <c r="AG45" s="232"/>
      <c r="AI45" s="233"/>
      <c r="AJ45" s="232"/>
      <c r="AL45" s="232"/>
      <c r="AN45" s="233"/>
      <c r="AO45" s="234"/>
      <c r="AQ45" s="238"/>
    </row>
    <row r="46" spans="1:55" ht="12.75" hidden="1" customHeight="1" x14ac:dyDescent="0.2">
      <c r="A46" s="250">
        <v>42</v>
      </c>
      <c r="B46" s="4"/>
      <c r="C46" s="251">
        <f t="shared" si="18"/>
        <v>50.355587613061502</v>
      </c>
      <c r="D46" s="109"/>
      <c r="E46" s="109"/>
      <c r="F46" s="216"/>
      <c r="G46" s="26">
        <f t="shared" si="38"/>
        <v>73015.602038939178</v>
      </c>
      <c r="H46" s="217">
        <f t="shared" si="38"/>
        <v>73015.602038939178</v>
      </c>
      <c r="I46" s="242">
        <v>78820</v>
      </c>
      <c r="J46" s="104">
        <f t="shared" si="4"/>
        <v>3941</v>
      </c>
      <c r="K46" s="104">
        <f t="shared" si="5"/>
        <v>82761</v>
      </c>
      <c r="L46" s="4"/>
      <c r="M46" s="104">
        <f t="shared" si="6"/>
        <v>82761</v>
      </c>
      <c r="N46" s="26">
        <f t="shared" si="36"/>
        <v>4138.05</v>
      </c>
      <c r="O46" s="26">
        <f t="shared" si="34"/>
        <v>86899.05</v>
      </c>
      <c r="P46" s="4"/>
      <c r="Q46" s="104">
        <f t="shared" si="7"/>
        <v>87490.200000000012</v>
      </c>
      <c r="R46" s="26">
        <f t="shared" si="25"/>
        <v>4374.5100000000011</v>
      </c>
      <c r="S46" s="26">
        <f>Q46+R46</f>
        <v>91864.71</v>
      </c>
      <c r="T46" s="4"/>
      <c r="U46" s="105">
        <f t="shared" si="8"/>
        <v>96554.5</v>
      </c>
      <c r="V46" s="26">
        <f t="shared" si="2"/>
        <v>4827.7250000000004</v>
      </c>
      <c r="W46" s="26">
        <f>U46+V46</f>
        <v>101382.22500000001</v>
      </c>
      <c r="Z46" s="232"/>
      <c r="AB46" s="232"/>
      <c r="AD46" s="233"/>
      <c r="AE46" s="232"/>
      <c r="AG46" s="232"/>
      <c r="AI46" s="233"/>
      <c r="AJ46" s="232"/>
      <c r="AL46" s="232"/>
      <c r="AN46" s="233"/>
      <c r="AO46" s="234"/>
      <c r="AQ46" s="238"/>
    </row>
    <row r="47" spans="1:55" ht="12.75" hidden="1" customHeight="1" x14ac:dyDescent="0.2">
      <c r="A47" s="250">
        <v>43</v>
      </c>
      <c r="B47" s="4"/>
      <c r="C47" s="251">
        <f t="shared" si="18"/>
        <v>50.859143489192114</v>
      </c>
      <c r="D47" s="109"/>
      <c r="E47" s="109"/>
      <c r="F47" s="216"/>
      <c r="G47" s="26">
        <f t="shared" si="38"/>
        <v>73745.758059328567</v>
      </c>
      <c r="H47" s="217">
        <f t="shared" si="38"/>
        <v>73745.758059328567</v>
      </c>
      <c r="I47" s="242">
        <v>81057</v>
      </c>
      <c r="J47" s="104">
        <f t="shared" si="4"/>
        <v>4052.8500000000004</v>
      </c>
      <c r="K47" s="104">
        <f t="shared" si="5"/>
        <v>85109.85</v>
      </c>
      <c r="L47" s="4"/>
      <c r="M47" s="104">
        <f t="shared" si="6"/>
        <v>85109.85</v>
      </c>
      <c r="N47" s="26">
        <f t="shared" si="36"/>
        <v>4255.4925000000003</v>
      </c>
      <c r="O47" s="26">
        <f t="shared" si="34"/>
        <v>89365.342499999999</v>
      </c>
      <c r="P47" s="4"/>
      <c r="Q47" s="104">
        <f t="shared" si="7"/>
        <v>89973.27</v>
      </c>
      <c r="R47" s="26">
        <f t="shared" si="25"/>
        <v>4498.6635000000006</v>
      </c>
      <c r="S47" s="26">
        <f>Q47+R47</f>
        <v>94471.933499999999</v>
      </c>
      <c r="T47" s="4"/>
      <c r="U47" s="105">
        <f t="shared" si="8"/>
        <v>99294.825000000012</v>
      </c>
      <c r="V47" s="26">
        <f t="shared" si="2"/>
        <v>4964.7412500000009</v>
      </c>
      <c r="W47" s="26">
        <f>U47+V47</f>
        <v>104259.56625000002</v>
      </c>
      <c r="Z47" s="232"/>
      <c r="AB47" s="232"/>
      <c r="AD47" s="233"/>
      <c r="AE47" s="232"/>
      <c r="AG47" s="232"/>
      <c r="AI47" s="233"/>
      <c r="AJ47" s="232"/>
      <c r="AL47" s="232"/>
      <c r="AN47" s="233"/>
      <c r="AO47" s="234"/>
      <c r="AQ47" s="238"/>
    </row>
    <row r="48" spans="1:55" ht="14.25" customHeight="1" x14ac:dyDescent="0.2">
      <c r="A48" s="258" t="s">
        <v>292</v>
      </c>
      <c r="H48" s="7">
        <f t="shared" ref="H48" si="39">SUM(H4:H47)</f>
        <v>2546382.5639921855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Z48" s="232"/>
      <c r="AB48" s="232"/>
      <c r="AD48" s="233"/>
      <c r="AE48" s="232"/>
      <c r="AG48" s="232"/>
      <c r="AI48" s="233"/>
      <c r="AJ48" s="232"/>
      <c r="AL48" s="232"/>
      <c r="AN48" s="233"/>
      <c r="AO48" s="234"/>
      <c r="AQ48" s="238"/>
    </row>
    <row r="49" spans="1:58" ht="12" customHeight="1" x14ac:dyDescent="0.2">
      <c r="A49" s="257" t="s">
        <v>296</v>
      </c>
      <c r="B49" s="9"/>
      <c r="C49" s="219"/>
      <c r="D49" s="219"/>
      <c r="E49" s="219"/>
      <c r="F49" s="219"/>
      <c r="G49" s="219"/>
      <c r="H49" s="8"/>
      <c r="I49" s="8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11"/>
      <c r="V49" s="9"/>
      <c r="W49" s="9"/>
      <c r="X49" s="9"/>
      <c r="Y49" s="9"/>
      <c r="Z49" s="252"/>
      <c r="AA49" s="9"/>
      <c r="AB49" s="252"/>
      <c r="AC49" s="9"/>
      <c r="AD49" s="9"/>
      <c r="AE49" s="252"/>
      <c r="AF49" s="9"/>
      <c r="AG49" s="252"/>
      <c r="AH49" s="9"/>
      <c r="AI49" s="9"/>
      <c r="AJ49" s="252"/>
      <c r="AK49" s="9"/>
      <c r="AL49" s="252"/>
      <c r="AM49" s="9"/>
      <c r="AN49" s="9"/>
      <c r="AO49" s="252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</row>
    <row r="50" spans="1:58" ht="12" customHeight="1" x14ac:dyDescent="0.2">
      <c r="A50" s="8"/>
      <c r="B50" s="9"/>
      <c r="C50" s="219"/>
      <c r="D50" s="219"/>
      <c r="E50" s="219"/>
      <c r="F50" s="219"/>
      <c r="G50" s="219"/>
      <c r="H50" s="8"/>
      <c r="I50" s="8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11"/>
      <c r="V50" s="9"/>
      <c r="W50" s="9"/>
      <c r="X50" s="9"/>
      <c r="Y50" s="9"/>
      <c r="Z50" s="252" t="e">
        <f>#REF!+#REF!+#REF!+#REF!+#REF!+#REF!+#REF!+#REF!</f>
        <v>#REF!</v>
      </c>
      <c r="AA50" s="9"/>
      <c r="AB50" s="252"/>
      <c r="AC50" s="9"/>
      <c r="AD50" s="253">
        <f>Y20+Y21+Y22+Y23+Y24+Y25+Y26+Y27+Y28+Y29+Y31+Y32+AD20+AD21+AD22+AD23+AD24+AD25+AD28+AD29+AD31+AD32+AI25+AI28+AI29+AI32+AN23+AN24+AN28</f>
        <v>135</v>
      </c>
      <c r="AE50" s="252"/>
      <c r="AF50" s="9"/>
      <c r="AG50" s="252"/>
      <c r="AH50" s="9"/>
      <c r="AI50" s="9"/>
      <c r="AJ50" s="252"/>
      <c r="AK50" s="9"/>
      <c r="AL50" s="252"/>
      <c r="AM50" s="9"/>
      <c r="AN50" s="9"/>
      <c r="AO50" s="252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</row>
    <row r="51" spans="1:58" ht="12.75" customHeight="1" x14ac:dyDescent="0.2"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5"/>
      <c r="V51" s="12"/>
      <c r="W51" s="12"/>
      <c r="AD51" s="240">
        <f>Y14+Y15+Y16+Y17+Y18+Y19+Y30+AD14+AD15+AD16+AD19+AD30+AI18+++++AI30+AN14+AN17+AN19++++++AN30</f>
        <v>78</v>
      </c>
    </row>
    <row r="52" spans="1:58" ht="12.75" customHeight="1" x14ac:dyDescent="0.25">
      <c r="U52" s="5"/>
      <c r="Z52" s="122">
        <v>19348158</v>
      </c>
      <c r="AD52" s="254">
        <f>SUM(AD50:AD51)</f>
        <v>213</v>
      </c>
    </row>
    <row r="53" spans="1:58" ht="12.75" customHeight="1" x14ac:dyDescent="0.2">
      <c r="U53" s="5"/>
    </row>
    <row r="54" spans="1:58" ht="12.75" customHeight="1" x14ac:dyDescent="0.2">
      <c r="U54" s="5"/>
      <c r="Z54" s="122" t="e">
        <f>Z50-Z52</f>
        <v>#REF!</v>
      </c>
    </row>
    <row r="55" spans="1:58" ht="12.75" customHeight="1" x14ac:dyDescent="0.2">
      <c r="U55" s="5"/>
      <c r="Z55" s="122" t="e">
        <f>Z54*0.0765</f>
        <v>#REF!</v>
      </c>
    </row>
    <row r="56" spans="1:58" ht="12.75" customHeight="1" x14ac:dyDescent="0.2">
      <c r="U56" s="5"/>
      <c r="Y56" t="e">
        <f>Z54*0.1917</f>
        <v>#REF!</v>
      </c>
      <c r="Z56" s="122" t="e">
        <f>Z54*0.16</f>
        <v>#REF!</v>
      </c>
      <c r="AA56" s="122" t="e">
        <f>Y56-Z56</f>
        <v>#REF!</v>
      </c>
    </row>
    <row r="57" spans="1:58" ht="12.75" customHeight="1" x14ac:dyDescent="0.25">
      <c r="U57" s="5"/>
      <c r="Z57" s="255" t="e">
        <f>SUM(Z54:Z56)</f>
        <v>#REF!</v>
      </c>
    </row>
    <row r="58" spans="1:58" ht="12.75" customHeight="1" x14ac:dyDescent="0.2">
      <c r="U58" s="5"/>
    </row>
    <row r="59" spans="1:58" ht="12.75" customHeight="1" x14ac:dyDescent="0.2">
      <c r="U59" s="5"/>
      <c r="Z59" s="122">
        <v>19474580.04092703</v>
      </c>
    </row>
    <row r="60" spans="1:58" ht="12.75" customHeight="1" x14ac:dyDescent="0.2">
      <c r="U60" s="5"/>
    </row>
    <row r="61" spans="1:58" ht="12.75" customHeight="1" x14ac:dyDescent="0.2">
      <c r="U61" s="5"/>
      <c r="Z61" s="122">
        <v>19348158</v>
      </c>
    </row>
    <row r="62" spans="1:58" ht="12.75" customHeight="1" x14ac:dyDescent="0.2">
      <c r="U62" s="5"/>
    </row>
    <row r="63" spans="1:58" ht="12.75" customHeight="1" x14ac:dyDescent="0.2">
      <c r="U63" s="5"/>
      <c r="Z63" s="122">
        <v>126422.04092703015</v>
      </c>
    </row>
    <row r="64" spans="1:58" ht="12.75" customHeight="1" x14ac:dyDescent="0.2">
      <c r="U64" s="5"/>
      <c r="Z64" s="122">
        <v>9671.2861309178061</v>
      </c>
    </row>
    <row r="65" spans="21:26" ht="12.75" customHeight="1" x14ac:dyDescent="0.2">
      <c r="U65" s="5"/>
      <c r="Z65" s="122">
        <v>20227.526548324822</v>
      </c>
    </row>
    <row r="66" spans="21:26" ht="12.75" customHeight="1" x14ac:dyDescent="0.2">
      <c r="U66" s="5"/>
      <c r="Z66" s="122">
        <v>156320.85360627278</v>
      </c>
    </row>
    <row r="67" spans="21:26" ht="12.75" customHeight="1" x14ac:dyDescent="0.2">
      <c r="U67" s="5"/>
    </row>
    <row r="68" spans="21:26" ht="12.75" customHeight="1" x14ac:dyDescent="0.2">
      <c r="U68" s="5"/>
    </row>
    <row r="69" spans="21:26" ht="12.75" customHeight="1" x14ac:dyDescent="0.2">
      <c r="U69" s="5"/>
    </row>
    <row r="70" spans="21:26" ht="12.75" customHeight="1" x14ac:dyDescent="0.2">
      <c r="U70" s="5"/>
    </row>
    <row r="71" spans="21:26" ht="12.75" customHeight="1" x14ac:dyDescent="0.2">
      <c r="U71" s="5"/>
    </row>
    <row r="72" spans="21:26" ht="12.75" customHeight="1" x14ac:dyDescent="0.2">
      <c r="U72" s="5"/>
    </row>
    <row r="73" spans="21:26" ht="12.75" customHeight="1" x14ac:dyDescent="0.2">
      <c r="U73" s="5"/>
    </row>
    <row r="74" spans="21:26" ht="12.75" customHeight="1" x14ac:dyDescent="0.2">
      <c r="U74" s="5"/>
    </row>
    <row r="75" spans="21:26" ht="12.75" customHeight="1" x14ac:dyDescent="0.2">
      <c r="U75" s="5"/>
    </row>
    <row r="76" spans="21:26" ht="12.75" customHeight="1" x14ac:dyDescent="0.2">
      <c r="U76" s="5"/>
    </row>
    <row r="77" spans="21:26" ht="12.75" customHeight="1" x14ac:dyDescent="0.2">
      <c r="U77" s="5"/>
    </row>
    <row r="78" spans="21:26" ht="12.75" customHeight="1" x14ac:dyDescent="0.2">
      <c r="U78" s="5"/>
    </row>
    <row r="79" spans="21:26" ht="12.75" customHeight="1" x14ac:dyDescent="0.2">
      <c r="U79" s="5"/>
    </row>
    <row r="80" spans="21:26" ht="12.75" customHeight="1" x14ac:dyDescent="0.2">
      <c r="U80" s="5"/>
    </row>
    <row r="81" spans="21:21" ht="12.75" customHeight="1" x14ac:dyDescent="0.2">
      <c r="U81" s="5"/>
    </row>
    <row r="82" spans="21:21" ht="12.75" customHeight="1" x14ac:dyDescent="0.2">
      <c r="U82" s="5"/>
    </row>
    <row r="83" spans="21:21" ht="12.75" customHeight="1" x14ac:dyDescent="0.2">
      <c r="U83" s="5"/>
    </row>
    <row r="84" spans="21:21" ht="12.75" customHeight="1" x14ac:dyDescent="0.2">
      <c r="U84" s="5"/>
    </row>
    <row r="85" spans="21:21" ht="12.75" customHeight="1" x14ac:dyDescent="0.2">
      <c r="U85" s="5"/>
    </row>
    <row r="86" spans="21:21" ht="12.75" customHeight="1" x14ac:dyDescent="0.2">
      <c r="U86" s="5"/>
    </row>
    <row r="87" spans="21:21" ht="12.75" customHeight="1" x14ac:dyDescent="0.2">
      <c r="U87" s="5"/>
    </row>
    <row r="88" spans="21:21" ht="12.75" customHeight="1" x14ac:dyDescent="0.2">
      <c r="U88" s="5"/>
    </row>
    <row r="89" spans="21:21" ht="12.75" customHeight="1" x14ac:dyDescent="0.2">
      <c r="U89" s="5"/>
    </row>
    <row r="90" spans="21:21" ht="12.75" customHeight="1" x14ac:dyDescent="0.2">
      <c r="U90" s="5"/>
    </row>
    <row r="91" spans="21:21" ht="12.75" customHeight="1" x14ac:dyDescent="0.2">
      <c r="U91" s="5"/>
    </row>
    <row r="92" spans="21:21" ht="12.75" customHeight="1" x14ac:dyDescent="0.2">
      <c r="U92" s="5"/>
    </row>
    <row r="93" spans="21:21" ht="12.75" customHeight="1" x14ac:dyDescent="0.2">
      <c r="U93" s="5"/>
    </row>
    <row r="94" spans="21:21" ht="12.75" customHeight="1" x14ac:dyDescent="0.2">
      <c r="U94" s="5"/>
    </row>
    <row r="95" spans="21:21" ht="12.75" customHeight="1" x14ac:dyDescent="0.2">
      <c r="U95" s="5"/>
    </row>
    <row r="96" spans="21:21" ht="12.75" customHeight="1" x14ac:dyDescent="0.2">
      <c r="U96" s="5"/>
    </row>
    <row r="97" spans="21:21" ht="12.75" customHeight="1" x14ac:dyDescent="0.2">
      <c r="U97" s="5"/>
    </row>
    <row r="98" spans="21:21" ht="12.75" customHeight="1" x14ac:dyDescent="0.2">
      <c r="U98" s="5"/>
    </row>
    <row r="99" spans="21:21" ht="12.75" customHeight="1" x14ac:dyDescent="0.2">
      <c r="U99" s="5"/>
    </row>
    <row r="100" spans="21:21" ht="12.75" customHeight="1" x14ac:dyDescent="0.2">
      <c r="U100" s="5"/>
    </row>
    <row r="101" spans="21:21" ht="12.75" customHeight="1" x14ac:dyDescent="0.2">
      <c r="U101" s="5"/>
    </row>
    <row r="102" spans="21:21" ht="12.75" customHeight="1" x14ac:dyDescent="0.2">
      <c r="U102" s="5"/>
    </row>
    <row r="103" spans="21:21" ht="12.75" customHeight="1" x14ac:dyDescent="0.2">
      <c r="U103" s="5"/>
    </row>
    <row r="104" spans="21:21" ht="12.75" customHeight="1" x14ac:dyDescent="0.2">
      <c r="U104" s="5"/>
    </row>
    <row r="105" spans="21:21" ht="12.75" customHeight="1" x14ac:dyDescent="0.2">
      <c r="U105" s="5"/>
    </row>
    <row r="106" spans="21:21" ht="12.75" customHeight="1" x14ac:dyDescent="0.2">
      <c r="U106" s="5"/>
    </row>
    <row r="107" spans="21:21" ht="12.75" customHeight="1" x14ac:dyDescent="0.2">
      <c r="U107" s="5"/>
    </row>
    <row r="108" spans="21:21" ht="12.75" customHeight="1" x14ac:dyDescent="0.2">
      <c r="U108" s="5"/>
    </row>
    <row r="109" spans="21:21" ht="12.75" customHeight="1" x14ac:dyDescent="0.2">
      <c r="U109" s="5"/>
    </row>
    <row r="110" spans="21:21" ht="12.75" customHeight="1" x14ac:dyDescent="0.2">
      <c r="U110" s="5"/>
    </row>
    <row r="111" spans="21:21" ht="12.75" customHeight="1" x14ac:dyDescent="0.2">
      <c r="U111" s="5"/>
    </row>
    <row r="112" spans="21:21" ht="12.75" customHeight="1" x14ac:dyDescent="0.2">
      <c r="U112" s="5"/>
    </row>
    <row r="113" spans="21:21" ht="12.75" customHeight="1" x14ac:dyDescent="0.2">
      <c r="U113" s="5"/>
    </row>
    <row r="114" spans="21:21" ht="12.75" customHeight="1" x14ac:dyDescent="0.2">
      <c r="U114" s="5"/>
    </row>
    <row r="115" spans="21:21" ht="12.75" customHeight="1" x14ac:dyDescent="0.2">
      <c r="U115" s="5"/>
    </row>
    <row r="116" spans="21:21" ht="12.75" customHeight="1" x14ac:dyDescent="0.2">
      <c r="U116" s="5"/>
    </row>
    <row r="117" spans="21:21" ht="12.75" customHeight="1" x14ac:dyDescent="0.2">
      <c r="U117" s="5"/>
    </row>
    <row r="118" spans="21:21" ht="12.75" customHeight="1" x14ac:dyDescent="0.2">
      <c r="U118" s="5"/>
    </row>
    <row r="119" spans="21:21" ht="12.75" customHeight="1" x14ac:dyDescent="0.2">
      <c r="U119" s="5"/>
    </row>
    <row r="120" spans="21:21" ht="12.75" customHeight="1" x14ac:dyDescent="0.2">
      <c r="U120" s="5"/>
    </row>
    <row r="121" spans="21:21" ht="12.75" customHeight="1" x14ac:dyDescent="0.2">
      <c r="U121" s="5"/>
    </row>
    <row r="122" spans="21:21" ht="12.75" customHeight="1" x14ac:dyDescent="0.2">
      <c r="U122" s="5"/>
    </row>
    <row r="123" spans="21:21" ht="12.75" customHeight="1" x14ac:dyDescent="0.2">
      <c r="U123" s="5"/>
    </row>
    <row r="124" spans="21:21" ht="12.75" customHeight="1" x14ac:dyDescent="0.2">
      <c r="U124" s="5"/>
    </row>
    <row r="125" spans="21:21" ht="12.75" customHeight="1" x14ac:dyDescent="0.2">
      <c r="U125" s="5"/>
    </row>
    <row r="126" spans="21:21" ht="12.75" customHeight="1" x14ac:dyDescent="0.2">
      <c r="U126" s="5"/>
    </row>
    <row r="127" spans="21:21" ht="12.75" customHeight="1" x14ac:dyDescent="0.2">
      <c r="U127" s="5"/>
    </row>
    <row r="128" spans="21:21" ht="12.75" customHeight="1" x14ac:dyDescent="0.2">
      <c r="U128" s="5"/>
    </row>
    <row r="129" spans="21:21" ht="12.75" customHeight="1" x14ac:dyDescent="0.2">
      <c r="U129" s="5"/>
    </row>
    <row r="130" spans="21:21" ht="12.75" customHeight="1" x14ac:dyDescent="0.2">
      <c r="U130" s="5"/>
    </row>
    <row r="131" spans="21:21" ht="12.75" customHeight="1" x14ac:dyDescent="0.2">
      <c r="U131" s="5"/>
    </row>
    <row r="132" spans="21:21" ht="12.75" customHeight="1" x14ac:dyDescent="0.2">
      <c r="U132" s="5"/>
    </row>
    <row r="133" spans="21:21" ht="12.75" customHeight="1" x14ac:dyDescent="0.2">
      <c r="U133" s="5"/>
    </row>
    <row r="134" spans="21:21" ht="12.75" customHeight="1" x14ac:dyDescent="0.2">
      <c r="U134" s="5"/>
    </row>
    <row r="135" spans="21:21" ht="12.75" customHeight="1" x14ac:dyDescent="0.2">
      <c r="U135" s="5"/>
    </row>
    <row r="136" spans="21:21" ht="12.75" customHeight="1" x14ac:dyDescent="0.2">
      <c r="U136" s="5"/>
    </row>
    <row r="137" spans="21:21" ht="12.75" customHeight="1" x14ac:dyDescent="0.2">
      <c r="U137" s="5"/>
    </row>
    <row r="138" spans="21:21" ht="12.75" customHeight="1" x14ac:dyDescent="0.2">
      <c r="U138" s="5"/>
    </row>
    <row r="139" spans="21:21" ht="12.75" customHeight="1" x14ac:dyDescent="0.2">
      <c r="U139" s="5"/>
    </row>
    <row r="140" spans="21:21" ht="12.75" customHeight="1" x14ac:dyDescent="0.2">
      <c r="U140" s="5"/>
    </row>
    <row r="141" spans="21:21" ht="12.75" customHeight="1" x14ac:dyDescent="0.2">
      <c r="U141" s="5"/>
    </row>
    <row r="142" spans="21:21" ht="12.75" customHeight="1" x14ac:dyDescent="0.2">
      <c r="U142" s="5"/>
    </row>
    <row r="143" spans="21:21" ht="12.75" customHeight="1" x14ac:dyDescent="0.2">
      <c r="U143" s="5"/>
    </row>
    <row r="144" spans="21:21" ht="12.75" customHeight="1" x14ac:dyDescent="0.2">
      <c r="U144" s="5"/>
    </row>
    <row r="145" spans="21:21" ht="12.75" customHeight="1" x14ac:dyDescent="0.2">
      <c r="U145" s="5"/>
    </row>
    <row r="146" spans="21:21" ht="12.75" customHeight="1" x14ac:dyDescent="0.2">
      <c r="U146" s="5"/>
    </row>
    <row r="147" spans="21:21" ht="12.75" customHeight="1" x14ac:dyDescent="0.2">
      <c r="U147" s="5"/>
    </row>
    <row r="148" spans="21:21" ht="12.75" customHeight="1" x14ac:dyDescent="0.2">
      <c r="U148" s="5"/>
    </row>
    <row r="149" spans="21:21" ht="12.75" customHeight="1" x14ac:dyDescent="0.2">
      <c r="U149" s="5"/>
    </row>
    <row r="150" spans="21:21" ht="12.75" customHeight="1" x14ac:dyDescent="0.2">
      <c r="U150" s="5"/>
    </row>
    <row r="151" spans="21:21" ht="12.75" customHeight="1" x14ac:dyDescent="0.2">
      <c r="U151" s="5"/>
    </row>
    <row r="152" spans="21:21" ht="12.75" customHeight="1" x14ac:dyDescent="0.2">
      <c r="U152" s="5"/>
    </row>
    <row r="153" spans="21:21" ht="12.75" customHeight="1" x14ac:dyDescent="0.2">
      <c r="U153" s="5"/>
    </row>
    <row r="154" spans="21:21" ht="12.75" customHeight="1" x14ac:dyDescent="0.2">
      <c r="U154" s="5"/>
    </row>
    <row r="155" spans="21:21" ht="12.75" customHeight="1" x14ac:dyDescent="0.2">
      <c r="U155" s="5"/>
    </row>
    <row r="156" spans="21:21" ht="12.75" customHeight="1" x14ac:dyDescent="0.2">
      <c r="U156" s="5"/>
    </row>
    <row r="157" spans="21:21" ht="12.75" customHeight="1" x14ac:dyDescent="0.2">
      <c r="U157" s="5"/>
    </row>
    <row r="158" spans="21:21" ht="12.75" customHeight="1" x14ac:dyDescent="0.2">
      <c r="U158" s="5"/>
    </row>
    <row r="159" spans="21:21" ht="12.75" customHeight="1" x14ac:dyDescent="0.2">
      <c r="U159" s="5"/>
    </row>
    <row r="160" spans="21:21" ht="12.75" customHeight="1" x14ac:dyDescent="0.2">
      <c r="U160" s="5"/>
    </row>
    <row r="161" spans="21:21" ht="12.75" customHeight="1" x14ac:dyDescent="0.2">
      <c r="U161" s="5"/>
    </row>
    <row r="162" spans="21:21" ht="12.75" customHeight="1" x14ac:dyDescent="0.2">
      <c r="U162" s="5"/>
    </row>
    <row r="163" spans="21:21" ht="12.75" customHeight="1" x14ac:dyDescent="0.2">
      <c r="U163" s="5"/>
    </row>
    <row r="164" spans="21:21" ht="12.75" customHeight="1" x14ac:dyDescent="0.2">
      <c r="U164" s="5"/>
    </row>
    <row r="165" spans="21:21" ht="12.75" customHeight="1" x14ac:dyDescent="0.2">
      <c r="U165" s="5"/>
    </row>
    <row r="166" spans="21:21" ht="12.75" customHeight="1" x14ac:dyDescent="0.2">
      <c r="U166" s="5"/>
    </row>
    <row r="167" spans="21:21" ht="12.75" customHeight="1" x14ac:dyDescent="0.2">
      <c r="U167" s="5"/>
    </row>
    <row r="168" spans="21:21" ht="12.75" customHeight="1" x14ac:dyDescent="0.2">
      <c r="U168" s="5"/>
    </row>
    <row r="169" spans="21:21" ht="12.75" customHeight="1" x14ac:dyDescent="0.2">
      <c r="U169" s="5"/>
    </row>
    <row r="170" spans="21:21" ht="12.75" customHeight="1" x14ac:dyDescent="0.2">
      <c r="U170" s="5"/>
    </row>
    <row r="171" spans="21:21" ht="12.75" customHeight="1" x14ac:dyDescent="0.2">
      <c r="U171" s="5"/>
    </row>
    <row r="172" spans="21:21" ht="12.75" customHeight="1" x14ac:dyDescent="0.2">
      <c r="U172" s="5"/>
    </row>
    <row r="173" spans="21:21" ht="12.75" customHeight="1" x14ac:dyDescent="0.2">
      <c r="U173" s="5"/>
    </row>
    <row r="174" spans="21:21" ht="12.75" customHeight="1" x14ac:dyDescent="0.2">
      <c r="U174" s="5"/>
    </row>
    <row r="175" spans="21:21" ht="12.75" customHeight="1" x14ac:dyDescent="0.2">
      <c r="U175" s="5"/>
    </row>
    <row r="176" spans="21:21" ht="12.75" customHeight="1" x14ac:dyDescent="0.2">
      <c r="U176" s="5"/>
    </row>
    <row r="177" spans="21:21" ht="12.75" customHeight="1" x14ac:dyDescent="0.2">
      <c r="U177" s="5"/>
    </row>
    <row r="178" spans="21:21" ht="12.75" customHeight="1" x14ac:dyDescent="0.2">
      <c r="U178" s="5"/>
    </row>
    <row r="179" spans="21:21" ht="12.75" customHeight="1" x14ac:dyDescent="0.2">
      <c r="U179" s="5"/>
    </row>
    <row r="180" spans="21:21" ht="12.75" customHeight="1" x14ac:dyDescent="0.2">
      <c r="U180" s="5"/>
    </row>
    <row r="181" spans="21:21" ht="12.75" customHeight="1" x14ac:dyDescent="0.2">
      <c r="U181" s="5"/>
    </row>
    <row r="182" spans="21:21" ht="12.75" customHeight="1" x14ac:dyDescent="0.2">
      <c r="U182" s="5"/>
    </row>
    <row r="183" spans="21:21" ht="12.75" customHeight="1" x14ac:dyDescent="0.2">
      <c r="U183" s="5"/>
    </row>
    <row r="184" spans="21:21" ht="12.75" customHeight="1" x14ac:dyDescent="0.2">
      <c r="U184" s="5"/>
    </row>
    <row r="185" spans="21:21" ht="12.75" customHeight="1" x14ac:dyDescent="0.2">
      <c r="U185" s="5"/>
    </row>
    <row r="186" spans="21:21" ht="12.75" customHeight="1" x14ac:dyDescent="0.2">
      <c r="U186" s="5"/>
    </row>
    <row r="187" spans="21:21" ht="12.75" customHeight="1" x14ac:dyDescent="0.2">
      <c r="U187" s="5"/>
    </row>
    <row r="188" spans="21:21" ht="12.75" customHeight="1" x14ac:dyDescent="0.2">
      <c r="U188" s="5"/>
    </row>
    <row r="189" spans="21:21" ht="12.75" customHeight="1" x14ac:dyDescent="0.2">
      <c r="U189" s="5"/>
    </row>
    <row r="190" spans="21:21" ht="12.75" customHeight="1" x14ac:dyDescent="0.2">
      <c r="U190" s="5"/>
    </row>
    <row r="191" spans="21:21" ht="12.75" customHeight="1" x14ac:dyDescent="0.2">
      <c r="U191" s="5"/>
    </row>
    <row r="192" spans="21:21" ht="12.75" customHeight="1" x14ac:dyDescent="0.2">
      <c r="U192" s="5"/>
    </row>
    <row r="193" spans="21:21" ht="12.75" customHeight="1" x14ac:dyDescent="0.2">
      <c r="U193" s="5"/>
    </row>
    <row r="194" spans="21:21" ht="12.75" customHeight="1" x14ac:dyDescent="0.2">
      <c r="U194" s="5"/>
    </row>
    <row r="195" spans="21:21" ht="12.75" customHeight="1" x14ac:dyDescent="0.2">
      <c r="U195" s="5"/>
    </row>
    <row r="196" spans="21:21" ht="12.75" customHeight="1" x14ac:dyDescent="0.2">
      <c r="U196" s="5"/>
    </row>
    <row r="197" spans="21:21" ht="12.75" customHeight="1" x14ac:dyDescent="0.2">
      <c r="U197" s="5"/>
    </row>
    <row r="198" spans="21:21" ht="12.75" customHeight="1" x14ac:dyDescent="0.2">
      <c r="U198" s="5"/>
    </row>
    <row r="199" spans="21:21" ht="12.75" customHeight="1" x14ac:dyDescent="0.2">
      <c r="U199" s="5"/>
    </row>
    <row r="200" spans="21:21" ht="12.75" customHeight="1" x14ac:dyDescent="0.2">
      <c r="U200" s="5"/>
    </row>
    <row r="201" spans="21:21" ht="12.75" customHeight="1" x14ac:dyDescent="0.2">
      <c r="U201" s="5"/>
    </row>
    <row r="202" spans="21:21" ht="12.75" customHeight="1" x14ac:dyDescent="0.2">
      <c r="U202" s="5"/>
    </row>
    <row r="203" spans="21:21" ht="12.75" customHeight="1" x14ac:dyDescent="0.2">
      <c r="U203" s="5"/>
    </row>
    <row r="204" spans="21:21" ht="12.75" customHeight="1" x14ac:dyDescent="0.2">
      <c r="U204" s="5"/>
    </row>
    <row r="205" spans="21:21" ht="12.75" customHeight="1" x14ac:dyDescent="0.2">
      <c r="U205" s="5"/>
    </row>
    <row r="206" spans="21:21" ht="12.75" customHeight="1" x14ac:dyDescent="0.2">
      <c r="U206" s="5"/>
    </row>
    <row r="207" spans="21:21" ht="12.75" customHeight="1" x14ac:dyDescent="0.2">
      <c r="U207" s="5"/>
    </row>
    <row r="208" spans="21:21" ht="12.75" customHeight="1" x14ac:dyDescent="0.2">
      <c r="U208" s="5"/>
    </row>
    <row r="209" spans="21:21" ht="12.75" customHeight="1" x14ac:dyDescent="0.2">
      <c r="U209" s="5"/>
    </row>
    <row r="210" spans="21:21" ht="12.75" customHeight="1" x14ac:dyDescent="0.2">
      <c r="U210" s="5"/>
    </row>
    <row r="211" spans="21:21" ht="12.75" customHeight="1" x14ac:dyDescent="0.2">
      <c r="U211" s="5"/>
    </row>
    <row r="212" spans="21:21" ht="12.75" customHeight="1" x14ac:dyDescent="0.2">
      <c r="U212" s="5"/>
    </row>
    <row r="213" spans="21:21" ht="12.75" customHeight="1" x14ac:dyDescent="0.2">
      <c r="U213" s="5"/>
    </row>
    <row r="214" spans="21:21" ht="12.75" customHeight="1" x14ac:dyDescent="0.2">
      <c r="U214" s="5"/>
    </row>
    <row r="215" spans="21:21" ht="12.75" customHeight="1" x14ac:dyDescent="0.2">
      <c r="U215" s="5"/>
    </row>
    <row r="216" spans="21:21" ht="12.75" customHeight="1" x14ac:dyDescent="0.2">
      <c r="U216" s="5"/>
    </row>
    <row r="217" spans="21:21" ht="12.75" customHeight="1" x14ac:dyDescent="0.2">
      <c r="U217" s="5"/>
    </row>
    <row r="218" spans="21:21" ht="12.75" customHeight="1" x14ac:dyDescent="0.2">
      <c r="U218" s="5"/>
    </row>
    <row r="219" spans="21:21" ht="12.75" customHeight="1" x14ac:dyDescent="0.2">
      <c r="U219" s="5"/>
    </row>
    <row r="220" spans="21:21" ht="12.75" customHeight="1" x14ac:dyDescent="0.2">
      <c r="U220" s="5"/>
    </row>
    <row r="221" spans="21:21" ht="12.75" customHeight="1" x14ac:dyDescent="0.2">
      <c r="U221" s="5"/>
    </row>
    <row r="222" spans="21:21" ht="12.75" customHeight="1" x14ac:dyDescent="0.2">
      <c r="U222" s="5"/>
    </row>
    <row r="223" spans="21:21" ht="12.75" customHeight="1" x14ac:dyDescent="0.2">
      <c r="U223" s="5"/>
    </row>
    <row r="224" spans="21:21" ht="12.75" customHeight="1" x14ac:dyDescent="0.2">
      <c r="U224" s="5"/>
    </row>
    <row r="225" spans="21:21" ht="12.75" customHeight="1" x14ac:dyDescent="0.2">
      <c r="U225" s="5"/>
    </row>
    <row r="226" spans="21:21" ht="12.75" customHeight="1" x14ac:dyDescent="0.2">
      <c r="U226" s="5"/>
    </row>
    <row r="227" spans="21:21" ht="12.75" customHeight="1" x14ac:dyDescent="0.2">
      <c r="U227" s="5"/>
    </row>
    <row r="228" spans="21:21" ht="12.75" customHeight="1" x14ac:dyDescent="0.2">
      <c r="U228" s="5"/>
    </row>
    <row r="229" spans="21:21" ht="12.75" customHeight="1" x14ac:dyDescent="0.2">
      <c r="U229" s="5"/>
    </row>
    <row r="230" spans="21:21" ht="12.75" customHeight="1" x14ac:dyDescent="0.2">
      <c r="U230" s="5"/>
    </row>
    <row r="231" spans="21:21" ht="12.75" customHeight="1" x14ac:dyDescent="0.2">
      <c r="U231" s="5"/>
    </row>
    <row r="232" spans="21:21" ht="12.75" customHeight="1" x14ac:dyDescent="0.2">
      <c r="U232" s="5"/>
    </row>
    <row r="233" spans="21:21" ht="12.75" customHeight="1" x14ac:dyDescent="0.2">
      <c r="U233" s="5"/>
    </row>
    <row r="234" spans="21:21" ht="12.75" customHeight="1" x14ac:dyDescent="0.2">
      <c r="U234" s="5"/>
    </row>
    <row r="235" spans="21:21" ht="12.75" customHeight="1" x14ac:dyDescent="0.2">
      <c r="U235" s="5"/>
    </row>
    <row r="236" spans="21:21" ht="12.75" customHeight="1" x14ac:dyDescent="0.2">
      <c r="U236" s="5"/>
    </row>
    <row r="237" spans="21:21" ht="12.75" customHeight="1" x14ac:dyDescent="0.2">
      <c r="U237" s="5"/>
    </row>
    <row r="238" spans="21:21" ht="12.75" customHeight="1" x14ac:dyDescent="0.2">
      <c r="U238" s="5"/>
    </row>
    <row r="239" spans="21:21" ht="12.75" customHeight="1" x14ac:dyDescent="0.2">
      <c r="U239" s="5"/>
    </row>
    <row r="240" spans="21:21" ht="12.75" customHeight="1" x14ac:dyDescent="0.2">
      <c r="U240" s="5"/>
    </row>
    <row r="241" spans="21:21" ht="12.75" customHeight="1" x14ac:dyDescent="0.2">
      <c r="U241" s="5"/>
    </row>
    <row r="242" spans="21:21" ht="12.75" customHeight="1" x14ac:dyDescent="0.2">
      <c r="U242" s="5"/>
    </row>
    <row r="243" spans="21:21" ht="12.75" customHeight="1" x14ac:dyDescent="0.2">
      <c r="U243" s="5"/>
    </row>
    <row r="244" spans="21:21" ht="12.75" customHeight="1" x14ac:dyDescent="0.2">
      <c r="U244" s="5"/>
    </row>
    <row r="245" spans="21:21" ht="12.75" customHeight="1" x14ac:dyDescent="0.2">
      <c r="U245" s="5"/>
    </row>
    <row r="246" spans="21:21" ht="12.75" customHeight="1" x14ac:dyDescent="0.2">
      <c r="U246" s="5"/>
    </row>
    <row r="247" spans="21:21" ht="12.75" customHeight="1" x14ac:dyDescent="0.2">
      <c r="U247" s="5"/>
    </row>
    <row r="248" spans="21:21" ht="12.75" customHeight="1" x14ac:dyDescent="0.2">
      <c r="U248" s="5"/>
    </row>
    <row r="249" spans="21:21" ht="12.75" customHeight="1" x14ac:dyDescent="0.2">
      <c r="U249" s="5"/>
    </row>
    <row r="250" spans="21:21" ht="12.75" customHeight="1" x14ac:dyDescent="0.2">
      <c r="U250" s="5"/>
    </row>
    <row r="251" spans="21:21" ht="12.75" customHeight="1" x14ac:dyDescent="0.2">
      <c r="U251" s="5"/>
    </row>
    <row r="252" spans="21:21" ht="12.75" customHeight="1" x14ac:dyDescent="0.2">
      <c r="U252" s="5"/>
    </row>
    <row r="253" spans="21:21" ht="12.75" customHeight="1" x14ac:dyDescent="0.2">
      <c r="U253" s="5"/>
    </row>
    <row r="254" spans="21:21" ht="12.75" customHeight="1" x14ac:dyDescent="0.2">
      <c r="U254" s="5"/>
    </row>
    <row r="255" spans="21:21" ht="12.75" customHeight="1" x14ac:dyDescent="0.2">
      <c r="U255" s="5"/>
    </row>
    <row r="256" spans="21:21" ht="12.75" customHeight="1" x14ac:dyDescent="0.2">
      <c r="U256" s="5"/>
    </row>
    <row r="257" spans="21:21" ht="12.75" customHeight="1" x14ac:dyDescent="0.2">
      <c r="U257" s="5"/>
    </row>
    <row r="258" spans="21:21" ht="12.75" customHeight="1" x14ac:dyDescent="0.2">
      <c r="U258" s="5"/>
    </row>
    <row r="259" spans="21:21" ht="12.75" customHeight="1" x14ac:dyDescent="0.2">
      <c r="U259" s="5"/>
    </row>
    <row r="260" spans="21:21" ht="12.75" customHeight="1" x14ac:dyDescent="0.2">
      <c r="U260" s="5"/>
    </row>
    <row r="261" spans="21:21" ht="12.75" customHeight="1" x14ac:dyDescent="0.2">
      <c r="U261" s="5"/>
    </row>
    <row r="262" spans="21:21" ht="12.75" customHeight="1" x14ac:dyDescent="0.2">
      <c r="U262" s="5"/>
    </row>
    <row r="263" spans="21:21" ht="12.75" customHeight="1" x14ac:dyDescent="0.2">
      <c r="U263" s="5"/>
    </row>
    <row r="264" spans="21:21" ht="12.75" customHeight="1" x14ac:dyDescent="0.2">
      <c r="U264" s="5"/>
    </row>
    <row r="265" spans="21:21" ht="12.75" customHeight="1" x14ac:dyDescent="0.2">
      <c r="U265" s="5"/>
    </row>
    <row r="266" spans="21:21" ht="12.75" customHeight="1" x14ac:dyDescent="0.2">
      <c r="U266" s="5"/>
    </row>
    <row r="267" spans="21:21" ht="12.75" customHeight="1" x14ac:dyDescent="0.2">
      <c r="U267" s="5"/>
    </row>
    <row r="268" spans="21:21" ht="12.75" customHeight="1" x14ac:dyDescent="0.2">
      <c r="U268" s="5"/>
    </row>
    <row r="269" spans="21:21" ht="12.75" customHeight="1" x14ac:dyDescent="0.2">
      <c r="U269" s="5"/>
    </row>
    <row r="270" spans="21:21" ht="12.75" customHeight="1" x14ac:dyDescent="0.2">
      <c r="U270" s="5"/>
    </row>
    <row r="271" spans="21:21" ht="12.75" customHeight="1" x14ac:dyDescent="0.2">
      <c r="U271" s="5"/>
    </row>
    <row r="272" spans="21:21" ht="12.75" customHeight="1" x14ac:dyDescent="0.2">
      <c r="U272" s="5"/>
    </row>
    <row r="273" spans="21:21" ht="12.75" customHeight="1" x14ac:dyDescent="0.2">
      <c r="U273" s="5"/>
    </row>
    <row r="274" spans="21:21" ht="12.75" customHeight="1" x14ac:dyDescent="0.2">
      <c r="U274" s="5"/>
    </row>
    <row r="275" spans="21:21" ht="12.75" customHeight="1" x14ac:dyDescent="0.2">
      <c r="U275" s="5"/>
    </row>
    <row r="276" spans="21:21" ht="12.75" customHeight="1" x14ac:dyDescent="0.2">
      <c r="U276" s="5"/>
    </row>
    <row r="277" spans="21:21" ht="12.75" customHeight="1" x14ac:dyDescent="0.2">
      <c r="U277" s="5"/>
    </row>
    <row r="278" spans="21:21" ht="12.75" customHeight="1" x14ac:dyDescent="0.2">
      <c r="U278" s="5"/>
    </row>
    <row r="279" spans="21:21" ht="12.75" customHeight="1" x14ac:dyDescent="0.2">
      <c r="U279" s="5"/>
    </row>
    <row r="280" spans="21:21" ht="12.75" customHeight="1" x14ac:dyDescent="0.2">
      <c r="U280" s="5"/>
    </row>
    <row r="281" spans="21:21" ht="12.75" customHeight="1" x14ac:dyDescent="0.2">
      <c r="U281" s="5"/>
    </row>
    <row r="282" spans="21:21" ht="12.75" customHeight="1" x14ac:dyDescent="0.2">
      <c r="U282" s="5"/>
    </row>
    <row r="283" spans="21:21" ht="12.75" customHeight="1" x14ac:dyDescent="0.2">
      <c r="U283" s="5"/>
    </row>
    <row r="284" spans="21:21" ht="12.75" customHeight="1" x14ac:dyDescent="0.2">
      <c r="U284" s="5"/>
    </row>
    <row r="285" spans="21:21" ht="12.75" customHeight="1" x14ac:dyDescent="0.2">
      <c r="U285" s="5"/>
    </row>
    <row r="286" spans="21:21" ht="12.75" customHeight="1" x14ac:dyDescent="0.2">
      <c r="U286" s="5"/>
    </row>
    <row r="287" spans="21:21" ht="12.75" customHeight="1" x14ac:dyDescent="0.2">
      <c r="U287" s="5"/>
    </row>
    <row r="288" spans="21:21" ht="12.75" customHeight="1" x14ac:dyDescent="0.2">
      <c r="U288" s="5"/>
    </row>
    <row r="289" spans="21:21" ht="12.75" customHeight="1" x14ac:dyDescent="0.2">
      <c r="U289" s="5"/>
    </row>
    <row r="290" spans="21:21" ht="12.75" customHeight="1" x14ac:dyDescent="0.2">
      <c r="U290" s="5"/>
    </row>
    <row r="291" spans="21:21" ht="12.75" customHeight="1" x14ac:dyDescent="0.2">
      <c r="U291" s="5"/>
    </row>
    <row r="292" spans="21:21" ht="12.75" customHeight="1" x14ac:dyDescent="0.2">
      <c r="U292" s="5"/>
    </row>
    <row r="293" spans="21:21" ht="12.75" customHeight="1" x14ac:dyDescent="0.2">
      <c r="U293" s="5"/>
    </row>
    <row r="294" spans="21:21" ht="12.75" customHeight="1" x14ac:dyDescent="0.2">
      <c r="U294" s="5"/>
    </row>
    <row r="295" spans="21:21" ht="12.75" customHeight="1" x14ac:dyDescent="0.2">
      <c r="U295" s="5"/>
    </row>
    <row r="296" spans="21:21" ht="12.75" customHeight="1" x14ac:dyDescent="0.2">
      <c r="U296" s="5"/>
    </row>
    <row r="297" spans="21:21" ht="12.75" customHeight="1" x14ac:dyDescent="0.2">
      <c r="U297" s="5"/>
    </row>
    <row r="298" spans="21:21" ht="12.75" customHeight="1" x14ac:dyDescent="0.2">
      <c r="U298" s="5"/>
    </row>
    <row r="299" spans="21:21" ht="12.75" customHeight="1" x14ac:dyDescent="0.2">
      <c r="U299" s="5"/>
    </row>
    <row r="300" spans="21:21" ht="12.75" customHeight="1" x14ac:dyDescent="0.2">
      <c r="U300" s="5"/>
    </row>
    <row r="301" spans="21:21" ht="12.75" customHeight="1" x14ac:dyDescent="0.2">
      <c r="U301" s="5"/>
    </row>
    <row r="302" spans="21:21" ht="12.75" customHeight="1" x14ac:dyDescent="0.2">
      <c r="U302" s="5"/>
    </row>
    <row r="303" spans="21:21" ht="12.75" customHeight="1" x14ac:dyDescent="0.2">
      <c r="U303" s="5"/>
    </row>
    <row r="304" spans="21:21" ht="12.75" customHeight="1" x14ac:dyDescent="0.2">
      <c r="U304" s="5"/>
    </row>
    <row r="305" spans="21:21" ht="12.75" customHeight="1" x14ac:dyDescent="0.2">
      <c r="U305" s="5"/>
    </row>
    <row r="306" spans="21:21" ht="12.75" customHeight="1" x14ac:dyDescent="0.2">
      <c r="U306" s="5"/>
    </row>
    <row r="307" spans="21:21" ht="12.75" customHeight="1" x14ac:dyDescent="0.2">
      <c r="U307" s="5"/>
    </row>
    <row r="308" spans="21:21" ht="12.75" customHeight="1" x14ac:dyDescent="0.2">
      <c r="U308" s="5"/>
    </row>
    <row r="309" spans="21:21" ht="12.75" customHeight="1" x14ac:dyDescent="0.2">
      <c r="U309" s="5"/>
    </row>
    <row r="310" spans="21:21" ht="12.75" customHeight="1" x14ac:dyDescent="0.2">
      <c r="U310" s="5"/>
    </row>
    <row r="311" spans="21:21" ht="12.75" customHeight="1" x14ac:dyDescent="0.2">
      <c r="U311" s="5"/>
    </row>
    <row r="312" spans="21:21" ht="12.75" customHeight="1" x14ac:dyDescent="0.2">
      <c r="U312" s="5"/>
    </row>
    <row r="313" spans="21:21" ht="12.75" customHeight="1" x14ac:dyDescent="0.2">
      <c r="U313" s="5"/>
    </row>
    <row r="314" spans="21:21" ht="12.75" customHeight="1" x14ac:dyDescent="0.2">
      <c r="U314" s="5"/>
    </row>
    <row r="315" spans="21:21" ht="12.75" customHeight="1" x14ac:dyDescent="0.2">
      <c r="U315" s="5"/>
    </row>
    <row r="316" spans="21:21" ht="12.75" customHeight="1" x14ac:dyDescent="0.2">
      <c r="U316" s="5"/>
    </row>
    <row r="317" spans="21:21" ht="12.75" customHeight="1" x14ac:dyDescent="0.2">
      <c r="U317" s="5"/>
    </row>
    <row r="318" spans="21:21" ht="12.75" customHeight="1" x14ac:dyDescent="0.2">
      <c r="U318" s="5"/>
    </row>
    <row r="319" spans="21:21" ht="12.75" customHeight="1" x14ac:dyDescent="0.2">
      <c r="U319" s="5"/>
    </row>
    <row r="320" spans="21:21" ht="12.75" customHeight="1" x14ac:dyDescent="0.2">
      <c r="U320" s="5"/>
    </row>
    <row r="321" spans="21:21" ht="12.75" customHeight="1" x14ac:dyDescent="0.2">
      <c r="U321" s="5"/>
    </row>
    <row r="322" spans="21:21" ht="12.75" customHeight="1" x14ac:dyDescent="0.2">
      <c r="U322" s="5"/>
    </row>
    <row r="323" spans="21:21" ht="12.75" customHeight="1" x14ac:dyDescent="0.2">
      <c r="U323" s="5"/>
    </row>
    <row r="324" spans="21:21" ht="12.75" customHeight="1" x14ac:dyDescent="0.2">
      <c r="U324" s="5"/>
    </row>
    <row r="325" spans="21:21" ht="12.75" customHeight="1" x14ac:dyDescent="0.2">
      <c r="U325" s="5"/>
    </row>
    <row r="326" spans="21:21" ht="12.75" customHeight="1" x14ac:dyDescent="0.2">
      <c r="U326" s="5"/>
    </row>
    <row r="327" spans="21:21" ht="12.75" customHeight="1" x14ac:dyDescent="0.2">
      <c r="U327" s="5"/>
    </row>
    <row r="328" spans="21:21" ht="12.75" customHeight="1" x14ac:dyDescent="0.2">
      <c r="U328" s="5"/>
    </row>
    <row r="329" spans="21:21" ht="12.75" customHeight="1" x14ac:dyDescent="0.2">
      <c r="U329" s="5"/>
    </row>
    <row r="330" spans="21:21" ht="12.75" customHeight="1" x14ac:dyDescent="0.2">
      <c r="U330" s="5"/>
    </row>
    <row r="331" spans="21:21" ht="12.75" customHeight="1" x14ac:dyDescent="0.2">
      <c r="U331" s="5"/>
    </row>
    <row r="332" spans="21:21" ht="12.75" customHeight="1" x14ac:dyDescent="0.2">
      <c r="U332" s="5"/>
    </row>
    <row r="333" spans="21:21" ht="12.75" customHeight="1" x14ac:dyDescent="0.2">
      <c r="U333" s="5"/>
    </row>
    <row r="334" spans="21:21" ht="12.75" customHeight="1" x14ac:dyDescent="0.2">
      <c r="U334" s="5"/>
    </row>
    <row r="335" spans="21:21" ht="12.75" customHeight="1" x14ac:dyDescent="0.2">
      <c r="U335" s="5"/>
    </row>
    <row r="336" spans="21:21" ht="12.75" customHeight="1" x14ac:dyDescent="0.2">
      <c r="U336" s="5"/>
    </row>
    <row r="337" spans="21:21" ht="12.75" customHeight="1" x14ac:dyDescent="0.2">
      <c r="U337" s="5"/>
    </row>
    <row r="338" spans="21:21" ht="12.75" customHeight="1" x14ac:dyDescent="0.2">
      <c r="U338" s="5"/>
    </row>
    <row r="339" spans="21:21" ht="12.75" customHeight="1" x14ac:dyDescent="0.2">
      <c r="U339" s="5"/>
    </row>
    <row r="340" spans="21:21" ht="12.75" customHeight="1" x14ac:dyDescent="0.2">
      <c r="U340" s="5"/>
    </row>
    <row r="341" spans="21:21" ht="12.75" customHeight="1" x14ac:dyDescent="0.2">
      <c r="U341" s="5"/>
    </row>
    <row r="342" spans="21:21" ht="12.75" customHeight="1" x14ac:dyDescent="0.2">
      <c r="U342" s="5"/>
    </row>
    <row r="343" spans="21:21" ht="12.75" customHeight="1" x14ac:dyDescent="0.2">
      <c r="U343" s="5"/>
    </row>
    <row r="344" spans="21:21" ht="12.75" customHeight="1" x14ac:dyDescent="0.2">
      <c r="U344" s="5"/>
    </row>
    <row r="345" spans="21:21" ht="12.75" customHeight="1" x14ac:dyDescent="0.2">
      <c r="U345" s="5"/>
    </row>
    <row r="346" spans="21:21" ht="12.75" customHeight="1" x14ac:dyDescent="0.2">
      <c r="U346" s="5"/>
    </row>
    <row r="347" spans="21:21" ht="12.75" customHeight="1" x14ac:dyDescent="0.2">
      <c r="U347" s="5"/>
    </row>
    <row r="348" spans="21:21" ht="12.75" customHeight="1" x14ac:dyDescent="0.2">
      <c r="U348" s="5"/>
    </row>
    <row r="349" spans="21:21" ht="12.75" customHeight="1" x14ac:dyDescent="0.2">
      <c r="U349" s="5"/>
    </row>
    <row r="350" spans="21:21" ht="12.75" customHeight="1" x14ac:dyDescent="0.2">
      <c r="U350" s="5"/>
    </row>
    <row r="351" spans="21:21" ht="12.75" customHeight="1" x14ac:dyDescent="0.2">
      <c r="U351" s="5"/>
    </row>
    <row r="352" spans="21:21" ht="12.75" customHeight="1" x14ac:dyDescent="0.2">
      <c r="U352" s="5"/>
    </row>
    <row r="353" spans="21:21" ht="12.75" customHeight="1" x14ac:dyDescent="0.2">
      <c r="U353" s="5"/>
    </row>
    <row r="354" spans="21:21" ht="12.75" customHeight="1" x14ac:dyDescent="0.2">
      <c r="U354" s="5"/>
    </row>
    <row r="355" spans="21:21" ht="12.75" customHeight="1" x14ac:dyDescent="0.2">
      <c r="U355" s="5"/>
    </row>
    <row r="356" spans="21:21" ht="12.75" customHeight="1" x14ac:dyDescent="0.2">
      <c r="U356" s="5"/>
    </row>
    <row r="357" spans="21:21" ht="12.75" customHeight="1" x14ac:dyDescent="0.2">
      <c r="U357" s="5"/>
    </row>
    <row r="358" spans="21:21" ht="12.75" customHeight="1" x14ac:dyDescent="0.2">
      <c r="U358" s="5"/>
    </row>
    <row r="359" spans="21:21" ht="12.75" customHeight="1" x14ac:dyDescent="0.2">
      <c r="U359" s="5"/>
    </row>
    <row r="360" spans="21:21" ht="12.75" customHeight="1" x14ac:dyDescent="0.2">
      <c r="U360" s="5"/>
    </row>
    <row r="361" spans="21:21" ht="12.75" customHeight="1" x14ac:dyDescent="0.2">
      <c r="U361" s="5"/>
    </row>
    <row r="362" spans="21:21" ht="12.75" customHeight="1" x14ac:dyDescent="0.2">
      <c r="U362" s="5"/>
    </row>
    <row r="363" spans="21:21" ht="12.75" customHeight="1" x14ac:dyDescent="0.2">
      <c r="U363" s="5"/>
    </row>
    <row r="364" spans="21:21" ht="12.75" customHeight="1" x14ac:dyDescent="0.2">
      <c r="U364" s="5"/>
    </row>
    <row r="365" spans="21:21" ht="12.75" customHeight="1" x14ac:dyDescent="0.2">
      <c r="U365" s="5"/>
    </row>
    <row r="366" spans="21:21" ht="12.75" customHeight="1" x14ac:dyDescent="0.2">
      <c r="U366" s="5"/>
    </row>
    <row r="367" spans="21:21" ht="12.75" customHeight="1" x14ac:dyDescent="0.2">
      <c r="U367" s="5"/>
    </row>
    <row r="368" spans="21:21" ht="12.75" customHeight="1" x14ac:dyDescent="0.2">
      <c r="U368" s="5"/>
    </row>
    <row r="369" spans="21:21" ht="12.75" customHeight="1" x14ac:dyDescent="0.2">
      <c r="U369" s="5"/>
    </row>
    <row r="370" spans="21:21" ht="12.75" customHeight="1" x14ac:dyDescent="0.2">
      <c r="U370" s="5"/>
    </row>
    <row r="371" spans="21:21" ht="12.75" customHeight="1" x14ac:dyDescent="0.2">
      <c r="U371" s="5"/>
    </row>
    <row r="372" spans="21:21" ht="12.75" customHeight="1" x14ac:dyDescent="0.2">
      <c r="U372" s="5"/>
    </row>
    <row r="373" spans="21:21" ht="12.75" customHeight="1" x14ac:dyDescent="0.2">
      <c r="U373" s="5"/>
    </row>
    <row r="374" spans="21:21" ht="12.75" customHeight="1" x14ac:dyDescent="0.2">
      <c r="U374" s="5"/>
    </row>
    <row r="375" spans="21:21" ht="12.75" customHeight="1" x14ac:dyDescent="0.2">
      <c r="U375" s="5"/>
    </row>
    <row r="376" spans="21:21" ht="12.75" customHeight="1" x14ac:dyDescent="0.2">
      <c r="U376" s="5"/>
    </row>
    <row r="377" spans="21:21" ht="12.75" customHeight="1" x14ac:dyDescent="0.2">
      <c r="U377" s="5"/>
    </row>
    <row r="378" spans="21:21" ht="12.75" customHeight="1" x14ac:dyDescent="0.2">
      <c r="U378" s="5"/>
    </row>
    <row r="379" spans="21:21" ht="12.75" customHeight="1" x14ac:dyDescent="0.2">
      <c r="U379" s="5"/>
    </row>
    <row r="380" spans="21:21" ht="12.75" customHeight="1" x14ac:dyDescent="0.2">
      <c r="U380" s="5"/>
    </row>
    <row r="381" spans="21:21" ht="12.75" customHeight="1" x14ac:dyDescent="0.2">
      <c r="U381" s="5"/>
    </row>
    <row r="382" spans="21:21" ht="12.75" customHeight="1" x14ac:dyDescent="0.2">
      <c r="U382" s="5"/>
    </row>
    <row r="383" spans="21:21" ht="12.75" customHeight="1" x14ac:dyDescent="0.2">
      <c r="U383" s="5"/>
    </row>
    <row r="384" spans="21:21" ht="12.75" customHeight="1" x14ac:dyDescent="0.2">
      <c r="U384" s="5"/>
    </row>
    <row r="385" spans="21:21" ht="12.75" customHeight="1" x14ac:dyDescent="0.2">
      <c r="U385" s="5"/>
    </row>
    <row r="386" spans="21:21" ht="12.75" customHeight="1" x14ac:dyDescent="0.2">
      <c r="U386" s="5"/>
    </row>
    <row r="387" spans="21:21" ht="12.75" customHeight="1" x14ac:dyDescent="0.2">
      <c r="U387" s="5"/>
    </row>
    <row r="388" spans="21:21" ht="12.75" customHeight="1" x14ac:dyDescent="0.2">
      <c r="U388" s="5"/>
    </row>
    <row r="389" spans="21:21" ht="12.75" customHeight="1" x14ac:dyDescent="0.2">
      <c r="U389" s="5"/>
    </row>
    <row r="390" spans="21:21" ht="12.75" customHeight="1" x14ac:dyDescent="0.2">
      <c r="U390" s="5"/>
    </row>
    <row r="391" spans="21:21" ht="12.75" customHeight="1" x14ac:dyDescent="0.2">
      <c r="U391" s="5"/>
    </row>
    <row r="392" spans="21:21" ht="12.75" customHeight="1" x14ac:dyDescent="0.2">
      <c r="U392" s="5"/>
    </row>
    <row r="393" spans="21:21" ht="12.75" customHeight="1" x14ac:dyDescent="0.2">
      <c r="U393" s="5"/>
    </row>
    <row r="394" spans="21:21" ht="12.75" customHeight="1" x14ac:dyDescent="0.2">
      <c r="U394" s="5"/>
    </row>
    <row r="395" spans="21:21" ht="12.75" customHeight="1" x14ac:dyDescent="0.2">
      <c r="U395" s="5"/>
    </row>
    <row r="396" spans="21:21" ht="12.75" customHeight="1" x14ac:dyDescent="0.2">
      <c r="U396" s="5"/>
    </row>
    <row r="397" spans="21:21" ht="12.75" customHeight="1" x14ac:dyDescent="0.2">
      <c r="U397" s="5"/>
    </row>
    <row r="398" spans="21:21" ht="12.75" customHeight="1" x14ac:dyDescent="0.2">
      <c r="U398" s="5"/>
    </row>
    <row r="399" spans="21:21" ht="12.75" customHeight="1" x14ac:dyDescent="0.2">
      <c r="U399" s="5"/>
    </row>
    <row r="400" spans="21:21" ht="12.75" customHeight="1" x14ac:dyDescent="0.2">
      <c r="U400" s="5"/>
    </row>
    <row r="401" spans="21:21" ht="12.75" customHeight="1" x14ac:dyDescent="0.2">
      <c r="U401" s="5"/>
    </row>
    <row r="402" spans="21:21" ht="12.75" customHeight="1" x14ac:dyDescent="0.2">
      <c r="U402" s="5"/>
    </row>
    <row r="403" spans="21:21" ht="12.75" customHeight="1" x14ac:dyDescent="0.2">
      <c r="U403" s="5"/>
    </row>
    <row r="404" spans="21:21" ht="12.75" customHeight="1" x14ac:dyDescent="0.2">
      <c r="U404" s="5"/>
    </row>
    <row r="405" spans="21:21" ht="12.75" customHeight="1" x14ac:dyDescent="0.2">
      <c r="U405" s="5"/>
    </row>
    <row r="406" spans="21:21" ht="12.75" customHeight="1" x14ac:dyDescent="0.2">
      <c r="U406" s="5"/>
    </row>
    <row r="407" spans="21:21" ht="12.75" customHeight="1" x14ac:dyDescent="0.2">
      <c r="U407" s="5"/>
    </row>
    <row r="408" spans="21:21" ht="12.75" customHeight="1" x14ac:dyDescent="0.2">
      <c r="U408" s="5"/>
    </row>
    <row r="409" spans="21:21" ht="12.75" customHeight="1" x14ac:dyDescent="0.2">
      <c r="U409" s="5"/>
    </row>
    <row r="410" spans="21:21" ht="12.75" customHeight="1" x14ac:dyDescent="0.2">
      <c r="U410" s="5"/>
    </row>
    <row r="411" spans="21:21" ht="12.75" customHeight="1" x14ac:dyDescent="0.2">
      <c r="U411" s="5"/>
    </row>
    <row r="412" spans="21:21" ht="12.75" customHeight="1" x14ac:dyDescent="0.2">
      <c r="U412" s="5"/>
    </row>
    <row r="413" spans="21:21" ht="12.75" customHeight="1" x14ac:dyDescent="0.2">
      <c r="U413" s="5"/>
    </row>
    <row r="414" spans="21:21" ht="12.75" customHeight="1" x14ac:dyDescent="0.2">
      <c r="U414" s="5"/>
    </row>
    <row r="415" spans="21:21" ht="12.75" customHeight="1" x14ac:dyDescent="0.2">
      <c r="U415" s="5"/>
    </row>
    <row r="416" spans="21:21" ht="12.75" customHeight="1" x14ac:dyDescent="0.2">
      <c r="U416" s="5"/>
    </row>
    <row r="417" spans="21:21" ht="12.75" customHeight="1" x14ac:dyDescent="0.2">
      <c r="U417" s="5"/>
    </row>
    <row r="418" spans="21:21" ht="12.75" customHeight="1" x14ac:dyDescent="0.2">
      <c r="U418" s="5"/>
    </row>
    <row r="419" spans="21:21" ht="12.75" customHeight="1" x14ac:dyDescent="0.2">
      <c r="U419" s="5"/>
    </row>
    <row r="420" spans="21:21" ht="12.75" customHeight="1" x14ac:dyDescent="0.2">
      <c r="U420" s="5"/>
    </row>
    <row r="421" spans="21:21" ht="12.75" customHeight="1" x14ac:dyDescent="0.2">
      <c r="U421" s="5"/>
    </row>
    <row r="422" spans="21:21" ht="12.75" customHeight="1" x14ac:dyDescent="0.2">
      <c r="U422" s="5"/>
    </row>
    <row r="423" spans="21:21" ht="12.75" customHeight="1" x14ac:dyDescent="0.2">
      <c r="U423" s="5"/>
    </row>
    <row r="424" spans="21:21" ht="12.75" customHeight="1" x14ac:dyDescent="0.2">
      <c r="U424" s="5"/>
    </row>
    <row r="425" spans="21:21" ht="12.75" customHeight="1" x14ac:dyDescent="0.2">
      <c r="U425" s="5"/>
    </row>
    <row r="426" spans="21:21" ht="12.75" customHeight="1" x14ac:dyDescent="0.2">
      <c r="U426" s="5"/>
    </row>
    <row r="427" spans="21:21" ht="12.75" customHeight="1" x14ac:dyDescent="0.2">
      <c r="U427" s="5"/>
    </row>
    <row r="428" spans="21:21" ht="12.75" customHeight="1" x14ac:dyDescent="0.2">
      <c r="U428" s="5"/>
    </row>
    <row r="429" spans="21:21" ht="12.75" customHeight="1" x14ac:dyDescent="0.2">
      <c r="U429" s="5"/>
    </row>
    <row r="430" spans="21:21" ht="12.75" customHeight="1" x14ac:dyDescent="0.2">
      <c r="U430" s="5"/>
    </row>
    <row r="431" spans="21:21" ht="12.75" customHeight="1" x14ac:dyDescent="0.2">
      <c r="U431" s="5"/>
    </row>
    <row r="432" spans="21:21" ht="12.75" customHeight="1" x14ac:dyDescent="0.2">
      <c r="U432" s="5"/>
    </row>
    <row r="433" spans="21:21" ht="12.75" customHeight="1" x14ac:dyDescent="0.2">
      <c r="U433" s="5"/>
    </row>
    <row r="434" spans="21:21" ht="12.75" customHeight="1" x14ac:dyDescent="0.2">
      <c r="U434" s="5"/>
    </row>
    <row r="435" spans="21:21" ht="12.75" customHeight="1" x14ac:dyDescent="0.2">
      <c r="U435" s="5"/>
    </row>
    <row r="436" spans="21:21" ht="12.75" customHeight="1" x14ac:dyDescent="0.2">
      <c r="U436" s="5"/>
    </row>
    <row r="437" spans="21:21" ht="12.75" customHeight="1" x14ac:dyDescent="0.2">
      <c r="U437" s="5"/>
    </row>
    <row r="438" spans="21:21" ht="12.75" customHeight="1" x14ac:dyDescent="0.2">
      <c r="U438" s="5"/>
    </row>
    <row r="439" spans="21:21" ht="12.75" customHeight="1" x14ac:dyDescent="0.2">
      <c r="U439" s="5"/>
    </row>
    <row r="440" spans="21:21" ht="12.75" customHeight="1" x14ac:dyDescent="0.2">
      <c r="U440" s="5"/>
    </row>
    <row r="441" spans="21:21" ht="12.75" customHeight="1" x14ac:dyDescent="0.2">
      <c r="U441" s="5"/>
    </row>
    <row r="442" spans="21:21" ht="12.75" customHeight="1" x14ac:dyDescent="0.2">
      <c r="U442" s="5"/>
    </row>
    <row r="443" spans="21:21" ht="12.75" customHeight="1" x14ac:dyDescent="0.2">
      <c r="U443" s="5"/>
    </row>
    <row r="444" spans="21:21" ht="12.75" customHeight="1" x14ac:dyDescent="0.2">
      <c r="U444" s="5"/>
    </row>
    <row r="445" spans="21:21" ht="12.75" customHeight="1" x14ac:dyDescent="0.2">
      <c r="U445" s="5"/>
    </row>
    <row r="446" spans="21:21" ht="12.75" customHeight="1" x14ac:dyDescent="0.2">
      <c r="U446" s="5"/>
    </row>
    <row r="447" spans="21:21" ht="12.75" customHeight="1" x14ac:dyDescent="0.2">
      <c r="U447" s="5"/>
    </row>
    <row r="448" spans="21:21" ht="12.75" customHeight="1" x14ac:dyDescent="0.2">
      <c r="U448" s="5"/>
    </row>
    <row r="449" spans="21:21" ht="12.75" customHeight="1" x14ac:dyDescent="0.2">
      <c r="U449" s="5"/>
    </row>
    <row r="450" spans="21:21" ht="12.75" customHeight="1" x14ac:dyDescent="0.2">
      <c r="U450" s="5"/>
    </row>
    <row r="451" spans="21:21" ht="12.75" customHeight="1" x14ac:dyDescent="0.2">
      <c r="U451" s="5"/>
    </row>
    <row r="452" spans="21:21" ht="12.75" customHeight="1" x14ac:dyDescent="0.2">
      <c r="U452" s="5"/>
    </row>
    <row r="453" spans="21:21" ht="12.75" customHeight="1" x14ac:dyDescent="0.2">
      <c r="U453" s="5"/>
    </row>
    <row r="454" spans="21:21" ht="12.75" customHeight="1" x14ac:dyDescent="0.2">
      <c r="U454" s="5"/>
    </row>
    <row r="455" spans="21:21" ht="12.75" customHeight="1" x14ac:dyDescent="0.2">
      <c r="U455" s="5"/>
    </row>
    <row r="456" spans="21:21" ht="12.75" customHeight="1" x14ac:dyDescent="0.2">
      <c r="U456" s="5"/>
    </row>
    <row r="457" spans="21:21" ht="12.75" customHeight="1" x14ac:dyDescent="0.2">
      <c r="U457" s="5"/>
    </row>
    <row r="458" spans="21:21" ht="12.75" customHeight="1" x14ac:dyDescent="0.2">
      <c r="U458" s="5"/>
    </row>
    <row r="459" spans="21:21" ht="12.75" customHeight="1" x14ac:dyDescent="0.2">
      <c r="U459" s="5"/>
    </row>
    <row r="460" spans="21:21" ht="12.75" customHeight="1" x14ac:dyDescent="0.2">
      <c r="U460" s="5"/>
    </row>
    <row r="461" spans="21:21" ht="12.75" customHeight="1" x14ac:dyDescent="0.2">
      <c r="U461" s="5"/>
    </row>
    <row r="462" spans="21:21" ht="12.75" customHeight="1" x14ac:dyDescent="0.2">
      <c r="U462" s="5"/>
    </row>
    <row r="463" spans="21:21" ht="12.75" customHeight="1" x14ac:dyDescent="0.2">
      <c r="U463" s="5"/>
    </row>
    <row r="464" spans="21:21" ht="12.75" customHeight="1" x14ac:dyDescent="0.2">
      <c r="U464" s="5"/>
    </row>
    <row r="465" spans="21:21" ht="12.75" customHeight="1" x14ac:dyDescent="0.2">
      <c r="U465" s="5"/>
    </row>
    <row r="466" spans="21:21" ht="12.75" customHeight="1" x14ac:dyDescent="0.2">
      <c r="U466" s="5"/>
    </row>
    <row r="467" spans="21:21" ht="12.75" customHeight="1" x14ac:dyDescent="0.2">
      <c r="U467" s="5"/>
    </row>
    <row r="468" spans="21:21" ht="12.75" customHeight="1" x14ac:dyDescent="0.2">
      <c r="U468" s="5"/>
    </row>
    <row r="469" spans="21:21" ht="12.75" customHeight="1" x14ac:dyDescent="0.2">
      <c r="U469" s="5"/>
    </row>
    <row r="470" spans="21:21" ht="12.75" customHeight="1" x14ac:dyDescent="0.2">
      <c r="U470" s="5"/>
    </row>
    <row r="471" spans="21:21" ht="12.75" customHeight="1" x14ac:dyDescent="0.2">
      <c r="U471" s="5"/>
    </row>
    <row r="472" spans="21:21" ht="12.75" customHeight="1" x14ac:dyDescent="0.2">
      <c r="U472" s="5"/>
    </row>
    <row r="473" spans="21:21" ht="12.75" customHeight="1" x14ac:dyDescent="0.2">
      <c r="U473" s="5"/>
    </row>
    <row r="474" spans="21:21" ht="12.75" customHeight="1" x14ac:dyDescent="0.2">
      <c r="U474" s="5"/>
    </row>
    <row r="475" spans="21:21" ht="12.75" customHeight="1" x14ac:dyDescent="0.2">
      <c r="U475" s="5"/>
    </row>
    <row r="476" spans="21:21" ht="12.75" customHeight="1" x14ac:dyDescent="0.2">
      <c r="U476" s="5"/>
    </row>
    <row r="477" spans="21:21" ht="12.75" customHeight="1" x14ac:dyDescent="0.2">
      <c r="U477" s="5"/>
    </row>
    <row r="478" spans="21:21" ht="12.75" customHeight="1" x14ac:dyDescent="0.2">
      <c r="U478" s="5"/>
    </row>
    <row r="479" spans="21:21" ht="12.75" customHeight="1" x14ac:dyDescent="0.2">
      <c r="U479" s="5"/>
    </row>
    <row r="480" spans="21:21" ht="12.75" customHeight="1" x14ac:dyDescent="0.2">
      <c r="U480" s="5"/>
    </row>
    <row r="481" spans="21:21" ht="12.75" customHeight="1" x14ac:dyDescent="0.2">
      <c r="U481" s="5"/>
    </row>
    <row r="482" spans="21:21" ht="12.75" customHeight="1" x14ac:dyDescent="0.2">
      <c r="U482" s="5"/>
    </row>
    <row r="483" spans="21:21" ht="12.75" customHeight="1" x14ac:dyDescent="0.2">
      <c r="U483" s="5"/>
    </row>
    <row r="484" spans="21:21" ht="12.75" customHeight="1" x14ac:dyDescent="0.2">
      <c r="U484" s="5"/>
    </row>
    <row r="485" spans="21:21" ht="12.75" customHeight="1" x14ac:dyDescent="0.2">
      <c r="U485" s="5"/>
    </row>
    <row r="486" spans="21:21" ht="12.75" customHeight="1" x14ac:dyDescent="0.2">
      <c r="U486" s="5"/>
    </row>
    <row r="487" spans="21:21" ht="12.75" customHeight="1" x14ac:dyDescent="0.2">
      <c r="U487" s="5"/>
    </row>
    <row r="488" spans="21:21" ht="12.75" customHeight="1" x14ac:dyDescent="0.2">
      <c r="U488" s="5"/>
    </row>
    <row r="489" spans="21:21" ht="12.75" customHeight="1" x14ac:dyDescent="0.2">
      <c r="U489" s="5"/>
    </row>
    <row r="490" spans="21:21" ht="12.75" customHeight="1" x14ac:dyDescent="0.2">
      <c r="U490" s="5"/>
    </row>
    <row r="491" spans="21:21" ht="12.75" customHeight="1" x14ac:dyDescent="0.2">
      <c r="U491" s="5"/>
    </row>
    <row r="492" spans="21:21" ht="12.75" customHeight="1" x14ac:dyDescent="0.2">
      <c r="U492" s="5"/>
    </row>
    <row r="493" spans="21:21" ht="12.75" customHeight="1" x14ac:dyDescent="0.2">
      <c r="U493" s="5"/>
    </row>
    <row r="494" spans="21:21" ht="12.75" customHeight="1" x14ac:dyDescent="0.2">
      <c r="U494" s="5"/>
    </row>
    <row r="495" spans="21:21" ht="12.75" customHeight="1" x14ac:dyDescent="0.2">
      <c r="U495" s="5"/>
    </row>
    <row r="496" spans="21:21" ht="12.75" customHeight="1" x14ac:dyDescent="0.2">
      <c r="U496" s="5"/>
    </row>
    <row r="497" spans="21:21" ht="12.75" customHeight="1" x14ac:dyDescent="0.2">
      <c r="U497" s="5"/>
    </row>
    <row r="498" spans="21:21" ht="12.75" customHeight="1" x14ac:dyDescent="0.2">
      <c r="U498" s="5"/>
    </row>
    <row r="499" spans="21:21" ht="12.75" customHeight="1" x14ac:dyDescent="0.2">
      <c r="U499" s="5"/>
    </row>
    <row r="500" spans="21:21" ht="12.75" customHeight="1" x14ac:dyDescent="0.2">
      <c r="U500" s="5"/>
    </row>
    <row r="501" spans="21:21" ht="12.75" customHeight="1" x14ac:dyDescent="0.2">
      <c r="U501" s="5"/>
    </row>
    <row r="502" spans="21:21" ht="12.75" customHeight="1" x14ac:dyDescent="0.2">
      <c r="U502" s="5"/>
    </row>
    <row r="503" spans="21:21" ht="12.75" customHeight="1" x14ac:dyDescent="0.2">
      <c r="U503" s="5"/>
    </row>
    <row r="504" spans="21:21" ht="12.75" customHeight="1" x14ac:dyDescent="0.2">
      <c r="U504" s="5"/>
    </row>
    <row r="505" spans="21:21" ht="12.75" customHeight="1" x14ac:dyDescent="0.2">
      <c r="U505" s="5"/>
    </row>
    <row r="506" spans="21:21" ht="12.75" customHeight="1" x14ac:dyDescent="0.2">
      <c r="U506" s="5"/>
    </row>
    <row r="507" spans="21:21" ht="12.75" customHeight="1" x14ac:dyDescent="0.2">
      <c r="U507" s="5"/>
    </row>
    <row r="508" spans="21:21" ht="12.75" customHeight="1" x14ac:dyDescent="0.2">
      <c r="U508" s="5"/>
    </row>
    <row r="509" spans="21:21" ht="12.75" customHeight="1" x14ac:dyDescent="0.2">
      <c r="U509" s="5"/>
    </row>
    <row r="510" spans="21:21" ht="12.75" customHeight="1" x14ac:dyDescent="0.2">
      <c r="U510" s="5"/>
    </row>
    <row r="511" spans="21:21" ht="12.75" customHeight="1" x14ac:dyDescent="0.2">
      <c r="U511" s="5"/>
    </row>
    <row r="512" spans="21:21" ht="12.75" customHeight="1" x14ac:dyDescent="0.2">
      <c r="U512" s="5"/>
    </row>
    <row r="513" spans="21:21" ht="12.75" customHeight="1" x14ac:dyDescent="0.2">
      <c r="U513" s="5"/>
    </row>
    <row r="514" spans="21:21" ht="12.75" customHeight="1" x14ac:dyDescent="0.2">
      <c r="U514" s="5"/>
    </row>
    <row r="515" spans="21:21" ht="12.75" customHeight="1" x14ac:dyDescent="0.2">
      <c r="U515" s="5"/>
    </row>
    <row r="516" spans="21:21" ht="12.75" customHeight="1" x14ac:dyDescent="0.2">
      <c r="U516" s="5"/>
    </row>
    <row r="517" spans="21:21" ht="12.75" customHeight="1" x14ac:dyDescent="0.2">
      <c r="U517" s="5"/>
    </row>
    <row r="518" spans="21:21" ht="12.75" customHeight="1" x14ac:dyDescent="0.2">
      <c r="U518" s="5"/>
    </row>
    <row r="519" spans="21:21" ht="12.75" customHeight="1" x14ac:dyDescent="0.2">
      <c r="U519" s="5"/>
    </row>
    <row r="520" spans="21:21" ht="12.75" customHeight="1" x14ac:dyDescent="0.2">
      <c r="U520" s="5"/>
    </row>
    <row r="521" spans="21:21" ht="12.75" customHeight="1" x14ac:dyDescent="0.2">
      <c r="U521" s="5"/>
    </row>
    <row r="522" spans="21:21" ht="12.75" customHeight="1" x14ac:dyDescent="0.2">
      <c r="U522" s="5"/>
    </row>
    <row r="523" spans="21:21" ht="12.75" customHeight="1" x14ac:dyDescent="0.2">
      <c r="U523" s="5"/>
    </row>
    <row r="524" spans="21:21" ht="12.75" customHeight="1" x14ac:dyDescent="0.2">
      <c r="U524" s="5"/>
    </row>
    <row r="525" spans="21:21" ht="12.75" customHeight="1" x14ac:dyDescent="0.2">
      <c r="U525" s="5"/>
    </row>
    <row r="526" spans="21:21" ht="12.75" customHeight="1" x14ac:dyDescent="0.2">
      <c r="U526" s="5"/>
    </row>
    <row r="527" spans="21:21" ht="12.75" customHeight="1" x14ac:dyDescent="0.2">
      <c r="U527" s="5"/>
    </row>
    <row r="528" spans="21:21" ht="12.75" customHeight="1" x14ac:dyDescent="0.2">
      <c r="U528" s="5"/>
    </row>
    <row r="529" spans="21:21" ht="12.75" customHeight="1" x14ac:dyDescent="0.2">
      <c r="U529" s="5"/>
    </row>
    <row r="530" spans="21:21" ht="12.75" customHeight="1" x14ac:dyDescent="0.2">
      <c r="U530" s="5"/>
    </row>
    <row r="531" spans="21:21" ht="12.75" customHeight="1" x14ac:dyDescent="0.2">
      <c r="U531" s="5"/>
    </row>
    <row r="532" spans="21:21" ht="12.75" customHeight="1" x14ac:dyDescent="0.2">
      <c r="U532" s="5"/>
    </row>
    <row r="533" spans="21:21" ht="12.75" customHeight="1" x14ac:dyDescent="0.2">
      <c r="U533" s="5"/>
    </row>
    <row r="534" spans="21:21" ht="12.75" customHeight="1" x14ac:dyDescent="0.2">
      <c r="U534" s="5"/>
    </row>
    <row r="535" spans="21:21" ht="12.75" customHeight="1" x14ac:dyDescent="0.2">
      <c r="U535" s="5"/>
    </row>
    <row r="536" spans="21:21" ht="12.75" customHeight="1" x14ac:dyDescent="0.2">
      <c r="U536" s="5"/>
    </row>
    <row r="537" spans="21:21" ht="12.75" customHeight="1" x14ac:dyDescent="0.2">
      <c r="U537" s="5"/>
    </row>
    <row r="538" spans="21:21" ht="12.75" customHeight="1" x14ac:dyDescent="0.2">
      <c r="U538" s="5"/>
    </row>
    <row r="539" spans="21:21" ht="12.75" customHeight="1" x14ac:dyDescent="0.2">
      <c r="U539" s="5"/>
    </row>
    <row r="540" spans="21:21" ht="12.75" customHeight="1" x14ac:dyDescent="0.2">
      <c r="U540" s="5"/>
    </row>
    <row r="541" spans="21:21" ht="12.75" customHeight="1" x14ac:dyDescent="0.2">
      <c r="U541" s="5"/>
    </row>
    <row r="542" spans="21:21" ht="12.75" customHeight="1" x14ac:dyDescent="0.2">
      <c r="U542" s="5"/>
    </row>
    <row r="543" spans="21:21" ht="12.75" customHeight="1" x14ac:dyDescent="0.2">
      <c r="U543" s="5"/>
    </row>
    <row r="544" spans="21:21" ht="12.75" customHeight="1" x14ac:dyDescent="0.2">
      <c r="U544" s="5"/>
    </row>
    <row r="545" spans="21:21" ht="12.75" customHeight="1" x14ac:dyDescent="0.2">
      <c r="U545" s="5"/>
    </row>
    <row r="546" spans="21:21" ht="12.75" customHeight="1" x14ac:dyDescent="0.2">
      <c r="U546" s="5"/>
    </row>
    <row r="547" spans="21:21" ht="12.75" customHeight="1" x14ac:dyDescent="0.2">
      <c r="U547" s="5"/>
    </row>
    <row r="548" spans="21:21" ht="12.75" customHeight="1" x14ac:dyDescent="0.2">
      <c r="U548" s="5"/>
    </row>
    <row r="549" spans="21:21" ht="12.75" customHeight="1" x14ac:dyDescent="0.2">
      <c r="U549" s="5"/>
    </row>
    <row r="550" spans="21:21" ht="12.75" customHeight="1" x14ac:dyDescent="0.2">
      <c r="U550" s="5"/>
    </row>
    <row r="551" spans="21:21" ht="12.75" customHeight="1" x14ac:dyDescent="0.2">
      <c r="U551" s="5"/>
    </row>
    <row r="552" spans="21:21" ht="12.75" customHeight="1" x14ac:dyDescent="0.2">
      <c r="U552" s="5"/>
    </row>
    <row r="553" spans="21:21" ht="12.75" customHeight="1" x14ac:dyDescent="0.2">
      <c r="U553" s="5"/>
    </row>
    <row r="554" spans="21:21" ht="12.75" customHeight="1" x14ac:dyDescent="0.2">
      <c r="U554" s="5"/>
    </row>
    <row r="555" spans="21:21" ht="12.75" customHeight="1" x14ac:dyDescent="0.2">
      <c r="U555" s="5"/>
    </row>
    <row r="556" spans="21:21" ht="12.75" customHeight="1" x14ac:dyDescent="0.2">
      <c r="U556" s="5"/>
    </row>
    <row r="557" spans="21:21" ht="12.75" customHeight="1" x14ac:dyDescent="0.2">
      <c r="U557" s="5"/>
    </row>
    <row r="558" spans="21:21" ht="12.75" customHeight="1" x14ac:dyDescent="0.2">
      <c r="U558" s="5"/>
    </row>
    <row r="559" spans="21:21" ht="12.75" customHeight="1" x14ac:dyDescent="0.2">
      <c r="U559" s="5"/>
    </row>
    <row r="560" spans="21:21" ht="12.75" customHeight="1" x14ac:dyDescent="0.2">
      <c r="U560" s="5"/>
    </row>
    <row r="561" spans="21:21" ht="12.75" customHeight="1" x14ac:dyDescent="0.2">
      <c r="U561" s="5"/>
    </row>
    <row r="562" spans="21:21" ht="12.75" customHeight="1" x14ac:dyDescent="0.2">
      <c r="U562" s="5"/>
    </row>
    <row r="563" spans="21:21" ht="12.75" customHeight="1" x14ac:dyDescent="0.2">
      <c r="U563" s="5"/>
    </row>
    <row r="564" spans="21:21" ht="12.75" customHeight="1" x14ac:dyDescent="0.2">
      <c r="U564" s="5"/>
    </row>
    <row r="565" spans="21:21" ht="12.75" customHeight="1" x14ac:dyDescent="0.2">
      <c r="U565" s="5"/>
    </row>
    <row r="566" spans="21:21" ht="12.75" customHeight="1" x14ac:dyDescent="0.2">
      <c r="U566" s="5"/>
    </row>
    <row r="567" spans="21:21" ht="12.75" customHeight="1" x14ac:dyDescent="0.2">
      <c r="U567" s="5"/>
    </row>
    <row r="568" spans="21:21" ht="12.75" customHeight="1" x14ac:dyDescent="0.2">
      <c r="U568" s="5"/>
    </row>
    <row r="569" spans="21:21" ht="12.75" customHeight="1" x14ac:dyDescent="0.2">
      <c r="U569" s="5"/>
    </row>
    <row r="570" spans="21:21" ht="12.75" customHeight="1" x14ac:dyDescent="0.2">
      <c r="U570" s="5"/>
    </row>
    <row r="571" spans="21:21" ht="12.75" customHeight="1" x14ac:dyDescent="0.2">
      <c r="U571" s="5"/>
    </row>
    <row r="572" spans="21:21" ht="12.75" customHeight="1" x14ac:dyDescent="0.2">
      <c r="U572" s="5"/>
    </row>
    <row r="573" spans="21:21" ht="12.75" customHeight="1" x14ac:dyDescent="0.2">
      <c r="U573" s="5"/>
    </row>
    <row r="574" spans="21:21" ht="12.75" customHeight="1" x14ac:dyDescent="0.2">
      <c r="U574" s="5"/>
    </row>
    <row r="575" spans="21:21" ht="12.75" customHeight="1" x14ac:dyDescent="0.2">
      <c r="U575" s="5"/>
    </row>
    <row r="576" spans="21:21" ht="12.75" customHeight="1" x14ac:dyDescent="0.2">
      <c r="U576" s="5"/>
    </row>
    <row r="577" spans="21:21" ht="12.75" customHeight="1" x14ac:dyDescent="0.2">
      <c r="U577" s="5"/>
    </row>
    <row r="578" spans="21:21" ht="12.75" customHeight="1" x14ac:dyDescent="0.2">
      <c r="U578" s="5"/>
    </row>
    <row r="579" spans="21:21" ht="12.75" customHeight="1" x14ac:dyDescent="0.2">
      <c r="U579" s="5"/>
    </row>
    <row r="580" spans="21:21" ht="12.75" customHeight="1" x14ac:dyDescent="0.2">
      <c r="U580" s="5"/>
    </row>
    <row r="581" spans="21:21" ht="12.75" customHeight="1" x14ac:dyDescent="0.2">
      <c r="U581" s="5"/>
    </row>
    <row r="582" spans="21:21" ht="12.75" customHeight="1" x14ac:dyDescent="0.2">
      <c r="U582" s="5"/>
    </row>
    <row r="583" spans="21:21" ht="12.75" customHeight="1" x14ac:dyDescent="0.2">
      <c r="U583" s="5"/>
    </row>
    <row r="584" spans="21:21" ht="12.75" customHeight="1" x14ac:dyDescent="0.2">
      <c r="U584" s="5"/>
    </row>
    <row r="585" spans="21:21" ht="12.75" customHeight="1" x14ac:dyDescent="0.2">
      <c r="U585" s="5"/>
    </row>
    <row r="586" spans="21:21" ht="12.75" customHeight="1" x14ac:dyDescent="0.2">
      <c r="U586" s="5"/>
    </row>
    <row r="587" spans="21:21" ht="12.75" customHeight="1" x14ac:dyDescent="0.2">
      <c r="U587" s="5"/>
    </row>
    <row r="588" spans="21:21" ht="12.75" customHeight="1" x14ac:dyDescent="0.2">
      <c r="U588" s="5"/>
    </row>
    <row r="589" spans="21:21" ht="12.75" customHeight="1" x14ac:dyDescent="0.2">
      <c r="U589" s="5"/>
    </row>
    <row r="590" spans="21:21" ht="12.75" customHeight="1" x14ac:dyDescent="0.2">
      <c r="U590" s="5"/>
    </row>
    <row r="591" spans="21:21" ht="12.75" customHeight="1" x14ac:dyDescent="0.2">
      <c r="U591" s="5"/>
    </row>
    <row r="592" spans="21:21" ht="12.75" customHeight="1" x14ac:dyDescent="0.2">
      <c r="U592" s="5"/>
    </row>
    <row r="593" spans="21:21" ht="12.75" customHeight="1" x14ac:dyDescent="0.2">
      <c r="U593" s="5"/>
    </row>
    <row r="594" spans="21:21" ht="12.75" customHeight="1" x14ac:dyDescent="0.2">
      <c r="U594" s="5"/>
    </row>
    <row r="595" spans="21:21" ht="12.75" customHeight="1" x14ac:dyDescent="0.2">
      <c r="U595" s="5"/>
    </row>
    <row r="596" spans="21:21" ht="12.75" customHeight="1" x14ac:dyDescent="0.2">
      <c r="U596" s="5"/>
    </row>
    <row r="597" spans="21:21" ht="12.75" customHeight="1" x14ac:dyDescent="0.2">
      <c r="U597" s="5"/>
    </row>
    <row r="598" spans="21:21" ht="12.75" customHeight="1" x14ac:dyDescent="0.2">
      <c r="U598" s="5"/>
    </row>
    <row r="599" spans="21:21" ht="12.75" customHeight="1" x14ac:dyDescent="0.2">
      <c r="U599" s="5"/>
    </row>
    <row r="600" spans="21:21" ht="12.75" customHeight="1" x14ac:dyDescent="0.2">
      <c r="U600" s="5"/>
    </row>
    <row r="601" spans="21:21" ht="12.75" customHeight="1" x14ac:dyDescent="0.2">
      <c r="U601" s="5"/>
    </row>
    <row r="602" spans="21:21" ht="12.75" customHeight="1" x14ac:dyDescent="0.2">
      <c r="U602" s="5"/>
    </row>
    <row r="603" spans="21:21" ht="12.75" customHeight="1" x14ac:dyDescent="0.2">
      <c r="U603" s="5"/>
    </row>
    <row r="604" spans="21:21" ht="12.75" customHeight="1" x14ac:dyDescent="0.2">
      <c r="U604" s="5"/>
    </row>
    <row r="605" spans="21:21" ht="12.75" customHeight="1" x14ac:dyDescent="0.2">
      <c r="U605" s="5"/>
    </row>
    <row r="606" spans="21:21" ht="12.75" customHeight="1" x14ac:dyDescent="0.2">
      <c r="U606" s="5"/>
    </row>
    <row r="607" spans="21:21" ht="12.75" customHeight="1" x14ac:dyDescent="0.2">
      <c r="U607" s="5"/>
    </row>
    <row r="608" spans="21:21" ht="12.75" customHeight="1" x14ac:dyDescent="0.2">
      <c r="U608" s="5"/>
    </row>
    <row r="609" spans="21:21" ht="12.75" customHeight="1" x14ac:dyDescent="0.2">
      <c r="U609" s="5"/>
    </row>
    <row r="610" spans="21:21" ht="12.75" customHeight="1" x14ac:dyDescent="0.2">
      <c r="U610" s="5"/>
    </row>
    <row r="611" spans="21:21" ht="12.75" customHeight="1" x14ac:dyDescent="0.2">
      <c r="U611" s="5"/>
    </row>
    <row r="612" spans="21:21" ht="12.75" customHeight="1" x14ac:dyDescent="0.2">
      <c r="U612" s="5"/>
    </row>
    <row r="613" spans="21:21" ht="12.75" customHeight="1" x14ac:dyDescent="0.2">
      <c r="U613" s="5"/>
    </row>
    <row r="614" spans="21:21" ht="12.75" customHeight="1" x14ac:dyDescent="0.2">
      <c r="U614" s="5"/>
    </row>
    <row r="615" spans="21:21" ht="12.75" customHeight="1" x14ac:dyDescent="0.2">
      <c r="U615" s="5"/>
    </row>
    <row r="616" spans="21:21" ht="12.75" customHeight="1" x14ac:dyDescent="0.2">
      <c r="U616" s="5"/>
    </row>
    <row r="617" spans="21:21" ht="12.75" customHeight="1" x14ac:dyDescent="0.2">
      <c r="U617" s="5"/>
    </row>
    <row r="618" spans="21:21" ht="12.75" customHeight="1" x14ac:dyDescent="0.2">
      <c r="U618" s="5"/>
    </row>
    <row r="619" spans="21:21" ht="12.75" customHeight="1" x14ac:dyDescent="0.2">
      <c r="U619" s="5"/>
    </row>
    <row r="620" spans="21:21" ht="12.75" customHeight="1" x14ac:dyDescent="0.2">
      <c r="U620" s="5"/>
    </row>
    <row r="621" spans="21:21" ht="12.75" customHeight="1" x14ac:dyDescent="0.2">
      <c r="U621" s="5"/>
    </row>
    <row r="622" spans="21:21" ht="12.75" customHeight="1" x14ac:dyDescent="0.2">
      <c r="U622" s="5"/>
    </row>
    <row r="623" spans="21:21" ht="12.75" customHeight="1" x14ac:dyDescent="0.2">
      <c r="U623" s="5"/>
    </row>
    <row r="624" spans="21:21" ht="12.75" customHeight="1" x14ac:dyDescent="0.2">
      <c r="U624" s="5"/>
    </row>
    <row r="625" spans="21:21" ht="12.75" customHeight="1" x14ac:dyDescent="0.2">
      <c r="U625" s="5"/>
    </row>
    <row r="626" spans="21:21" ht="12.75" customHeight="1" x14ac:dyDescent="0.2">
      <c r="U626" s="5"/>
    </row>
    <row r="627" spans="21:21" ht="12.75" customHeight="1" x14ac:dyDescent="0.2">
      <c r="U627" s="5"/>
    </row>
    <row r="628" spans="21:21" ht="12.75" customHeight="1" x14ac:dyDescent="0.2">
      <c r="U628" s="5"/>
    </row>
    <row r="629" spans="21:21" ht="12.75" customHeight="1" x14ac:dyDescent="0.2">
      <c r="U629" s="5"/>
    </row>
    <row r="630" spans="21:21" ht="12.75" customHeight="1" x14ac:dyDescent="0.2">
      <c r="U630" s="5"/>
    </row>
    <row r="631" spans="21:21" ht="12.75" customHeight="1" x14ac:dyDescent="0.2">
      <c r="U631" s="5"/>
    </row>
    <row r="632" spans="21:21" ht="12.75" customHeight="1" x14ac:dyDescent="0.2">
      <c r="U632" s="5"/>
    </row>
    <row r="633" spans="21:21" ht="12.75" customHeight="1" x14ac:dyDescent="0.2">
      <c r="U633" s="5"/>
    </row>
    <row r="634" spans="21:21" ht="12.75" customHeight="1" x14ac:dyDescent="0.2">
      <c r="U634" s="5"/>
    </row>
    <row r="635" spans="21:21" ht="12.75" customHeight="1" x14ac:dyDescent="0.2">
      <c r="U635" s="5"/>
    </row>
    <row r="636" spans="21:21" ht="12.75" customHeight="1" x14ac:dyDescent="0.2">
      <c r="U636" s="5"/>
    </row>
    <row r="637" spans="21:21" ht="12.75" customHeight="1" x14ac:dyDescent="0.2">
      <c r="U637" s="5"/>
    </row>
    <row r="638" spans="21:21" ht="12.75" customHeight="1" x14ac:dyDescent="0.2">
      <c r="U638" s="5"/>
    </row>
    <row r="639" spans="21:21" ht="12.75" customHeight="1" x14ac:dyDescent="0.2">
      <c r="U639" s="5"/>
    </row>
    <row r="640" spans="21:21" ht="12.75" customHeight="1" x14ac:dyDescent="0.2">
      <c r="U640" s="5"/>
    </row>
    <row r="641" spans="21:21" ht="12.75" customHeight="1" x14ac:dyDescent="0.2">
      <c r="U641" s="5"/>
    </row>
    <row r="642" spans="21:21" ht="12.75" customHeight="1" x14ac:dyDescent="0.2">
      <c r="U642" s="5"/>
    </row>
    <row r="643" spans="21:21" ht="12.75" customHeight="1" x14ac:dyDescent="0.2">
      <c r="U643" s="5"/>
    </row>
    <row r="644" spans="21:21" ht="12.75" customHeight="1" x14ac:dyDescent="0.2">
      <c r="U644" s="5"/>
    </row>
    <row r="645" spans="21:21" ht="12.75" customHeight="1" x14ac:dyDescent="0.2">
      <c r="U645" s="5"/>
    </row>
    <row r="646" spans="21:21" ht="12.75" customHeight="1" x14ac:dyDescent="0.2">
      <c r="U646" s="5"/>
    </row>
    <row r="647" spans="21:21" ht="12.75" customHeight="1" x14ac:dyDescent="0.2">
      <c r="U647" s="5"/>
    </row>
    <row r="648" spans="21:21" ht="12.75" customHeight="1" x14ac:dyDescent="0.2">
      <c r="U648" s="5"/>
    </row>
    <row r="649" spans="21:21" ht="12.75" customHeight="1" x14ac:dyDescent="0.2">
      <c r="U649" s="5"/>
    </row>
    <row r="650" spans="21:21" ht="12.75" customHeight="1" x14ac:dyDescent="0.2">
      <c r="U650" s="5"/>
    </row>
    <row r="651" spans="21:21" ht="12.75" customHeight="1" x14ac:dyDescent="0.2">
      <c r="U651" s="5"/>
    </row>
    <row r="652" spans="21:21" ht="12.75" customHeight="1" x14ac:dyDescent="0.2">
      <c r="U652" s="5"/>
    </row>
    <row r="653" spans="21:21" ht="12.75" customHeight="1" x14ac:dyDescent="0.2">
      <c r="U653" s="5"/>
    </row>
    <row r="654" spans="21:21" ht="12.75" customHeight="1" x14ac:dyDescent="0.2">
      <c r="U654" s="5"/>
    </row>
    <row r="655" spans="21:21" ht="12.75" customHeight="1" x14ac:dyDescent="0.2">
      <c r="U655" s="5"/>
    </row>
    <row r="656" spans="21:21" ht="12.75" customHeight="1" x14ac:dyDescent="0.2">
      <c r="U656" s="5"/>
    </row>
    <row r="657" spans="21:21" ht="12.75" customHeight="1" x14ac:dyDescent="0.2">
      <c r="U657" s="5"/>
    </row>
    <row r="658" spans="21:21" ht="12.75" customHeight="1" x14ac:dyDescent="0.2">
      <c r="U658" s="5"/>
    </row>
    <row r="659" spans="21:21" ht="12.75" customHeight="1" x14ac:dyDescent="0.2">
      <c r="U659" s="5"/>
    </row>
    <row r="660" spans="21:21" ht="12.75" customHeight="1" x14ac:dyDescent="0.2">
      <c r="U660" s="5"/>
    </row>
    <row r="661" spans="21:21" ht="12.75" customHeight="1" x14ac:dyDescent="0.2">
      <c r="U661" s="5"/>
    </row>
    <row r="662" spans="21:21" ht="12.75" customHeight="1" x14ac:dyDescent="0.2">
      <c r="U662" s="5"/>
    </row>
    <row r="663" spans="21:21" ht="12.75" customHeight="1" x14ac:dyDescent="0.2">
      <c r="U663" s="5"/>
    </row>
    <row r="664" spans="21:21" ht="12.75" customHeight="1" x14ac:dyDescent="0.2">
      <c r="U664" s="5"/>
    </row>
    <row r="665" spans="21:21" ht="12.75" customHeight="1" x14ac:dyDescent="0.2">
      <c r="U665" s="5"/>
    </row>
    <row r="666" spans="21:21" ht="12.75" customHeight="1" x14ac:dyDescent="0.2">
      <c r="U666" s="5"/>
    </row>
    <row r="667" spans="21:21" ht="12.75" customHeight="1" x14ac:dyDescent="0.2">
      <c r="U667" s="5"/>
    </row>
    <row r="668" spans="21:21" ht="12.75" customHeight="1" x14ac:dyDescent="0.2">
      <c r="U668" s="5"/>
    </row>
    <row r="669" spans="21:21" ht="12.75" customHeight="1" x14ac:dyDescent="0.2">
      <c r="U669" s="5"/>
    </row>
    <row r="670" spans="21:21" ht="12.75" customHeight="1" x14ac:dyDescent="0.2">
      <c r="U670" s="5"/>
    </row>
    <row r="671" spans="21:21" ht="12.75" customHeight="1" x14ac:dyDescent="0.2">
      <c r="U671" s="5"/>
    </row>
    <row r="672" spans="21:21" ht="12.75" customHeight="1" x14ac:dyDescent="0.2">
      <c r="U672" s="5"/>
    </row>
    <row r="673" spans="21:21" ht="12.75" customHeight="1" x14ac:dyDescent="0.2">
      <c r="U673" s="5"/>
    </row>
    <row r="674" spans="21:21" ht="12.75" customHeight="1" x14ac:dyDescent="0.2">
      <c r="U674" s="5"/>
    </row>
    <row r="675" spans="21:21" ht="12.75" customHeight="1" x14ac:dyDescent="0.2">
      <c r="U675" s="5"/>
    </row>
    <row r="676" spans="21:21" ht="12.75" customHeight="1" x14ac:dyDescent="0.2">
      <c r="U676" s="5"/>
    </row>
    <row r="677" spans="21:21" ht="12.75" customHeight="1" x14ac:dyDescent="0.2">
      <c r="U677" s="5"/>
    </row>
    <row r="678" spans="21:21" ht="12.75" customHeight="1" x14ac:dyDescent="0.2">
      <c r="U678" s="5"/>
    </row>
    <row r="679" spans="21:21" ht="12.75" customHeight="1" x14ac:dyDescent="0.2">
      <c r="U679" s="5"/>
    </row>
    <row r="680" spans="21:21" ht="12.75" customHeight="1" x14ac:dyDescent="0.2">
      <c r="U680" s="5"/>
    </row>
    <row r="681" spans="21:21" ht="12.75" customHeight="1" x14ac:dyDescent="0.2">
      <c r="U681" s="5"/>
    </row>
    <row r="682" spans="21:21" ht="12.75" customHeight="1" x14ac:dyDescent="0.2">
      <c r="U682" s="5"/>
    </row>
    <row r="683" spans="21:21" ht="12.75" customHeight="1" x14ac:dyDescent="0.2">
      <c r="U683" s="5"/>
    </row>
    <row r="684" spans="21:21" ht="12.75" customHeight="1" x14ac:dyDescent="0.2">
      <c r="U684" s="5"/>
    </row>
    <row r="685" spans="21:21" ht="12.75" customHeight="1" x14ac:dyDescent="0.2">
      <c r="U685" s="5"/>
    </row>
    <row r="686" spans="21:21" ht="12.75" customHeight="1" x14ac:dyDescent="0.2">
      <c r="U686" s="5"/>
    </row>
    <row r="687" spans="21:21" ht="12.75" customHeight="1" x14ac:dyDescent="0.2">
      <c r="U687" s="5"/>
    </row>
    <row r="688" spans="21:21" ht="12.75" customHeight="1" x14ac:dyDescent="0.2">
      <c r="U688" s="5"/>
    </row>
    <row r="689" spans="21:21" ht="12.75" customHeight="1" x14ac:dyDescent="0.2">
      <c r="U689" s="5"/>
    </row>
    <row r="690" spans="21:21" ht="12.75" customHeight="1" x14ac:dyDescent="0.2">
      <c r="U690" s="5"/>
    </row>
    <row r="691" spans="21:21" ht="12.75" customHeight="1" x14ac:dyDescent="0.2">
      <c r="U691" s="5"/>
    </row>
    <row r="692" spans="21:21" ht="12.75" customHeight="1" x14ac:dyDescent="0.2">
      <c r="U692" s="5"/>
    </row>
    <row r="693" spans="21:21" ht="12.75" customHeight="1" x14ac:dyDescent="0.2">
      <c r="U693" s="5"/>
    </row>
    <row r="694" spans="21:21" ht="12.75" customHeight="1" x14ac:dyDescent="0.2">
      <c r="U694" s="5"/>
    </row>
    <row r="695" spans="21:21" ht="12.75" customHeight="1" x14ac:dyDescent="0.2">
      <c r="U695" s="5"/>
    </row>
    <row r="696" spans="21:21" ht="12.75" customHeight="1" x14ac:dyDescent="0.2">
      <c r="U696" s="5"/>
    </row>
    <row r="697" spans="21:21" ht="12.75" customHeight="1" x14ac:dyDescent="0.2">
      <c r="U697" s="5"/>
    </row>
    <row r="698" spans="21:21" ht="12.75" customHeight="1" x14ac:dyDescent="0.2">
      <c r="U698" s="5"/>
    </row>
    <row r="699" spans="21:21" ht="12.75" customHeight="1" x14ac:dyDescent="0.2">
      <c r="U699" s="5"/>
    </row>
    <row r="700" spans="21:21" ht="12.75" customHeight="1" x14ac:dyDescent="0.2">
      <c r="U700" s="5"/>
    </row>
    <row r="701" spans="21:21" ht="12.75" customHeight="1" x14ac:dyDescent="0.2">
      <c r="U701" s="5"/>
    </row>
    <row r="702" spans="21:21" ht="12.75" customHeight="1" x14ac:dyDescent="0.2">
      <c r="U702" s="5"/>
    </row>
    <row r="703" spans="21:21" ht="12.75" customHeight="1" x14ac:dyDescent="0.2">
      <c r="U703" s="5"/>
    </row>
    <row r="704" spans="21:21" ht="12.75" customHeight="1" x14ac:dyDescent="0.2">
      <c r="U704" s="5"/>
    </row>
    <row r="705" spans="21:21" ht="12.75" customHeight="1" x14ac:dyDescent="0.2">
      <c r="U705" s="5"/>
    </row>
    <row r="706" spans="21:21" ht="12.75" customHeight="1" x14ac:dyDescent="0.2">
      <c r="U706" s="5"/>
    </row>
    <row r="707" spans="21:21" ht="12.75" customHeight="1" x14ac:dyDescent="0.2">
      <c r="U707" s="5"/>
    </row>
    <row r="708" spans="21:21" ht="12.75" customHeight="1" x14ac:dyDescent="0.2">
      <c r="U708" s="5"/>
    </row>
    <row r="709" spans="21:21" ht="12.75" customHeight="1" x14ac:dyDescent="0.2">
      <c r="U709" s="5"/>
    </row>
    <row r="710" spans="21:21" ht="12.75" customHeight="1" x14ac:dyDescent="0.2">
      <c r="U710" s="5"/>
    </row>
    <row r="711" spans="21:21" ht="12.75" customHeight="1" x14ac:dyDescent="0.2">
      <c r="U711" s="5"/>
    </row>
    <row r="712" spans="21:21" ht="12.75" customHeight="1" x14ac:dyDescent="0.2">
      <c r="U712" s="5"/>
    </row>
    <row r="713" spans="21:21" ht="12.75" customHeight="1" x14ac:dyDescent="0.2">
      <c r="U713" s="5"/>
    </row>
    <row r="714" spans="21:21" ht="12.75" customHeight="1" x14ac:dyDescent="0.2">
      <c r="U714" s="5"/>
    </row>
    <row r="715" spans="21:21" ht="12.75" customHeight="1" x14ac:dyDescent="0.2">
      <c r="U715" s="5"/>
    </row>
    <row r="716" spans="21:21" ht="12.75" customHeight="1" x14ac:dyDescent="0.2">
      <c r="U716" s="5"/>
    </row>
    <row r="717" spans="21:21" ht="12.75" customHeight="1" x14ac:dyDescent="0.2">
      <c r="U717" s="5"/>
    </row>
    <row r="718" spans="21:21" ht="12.75" customHeight="1" x14ac:dyDescent="0.2">
      <c r="U718" s="5"/>
    </row>
    <row r="719" spans="21:21" ht="12.75" customHeight="1" x14ac:dyDescent="0.2">
      <c r="U719" s="5"/>
    </row>
    <row r="720" spans="21:21" ht="12.75" customHeight="1" x14ac:dyDescent="0.2">
      <c r="U720" s="5"/>
    </row>
    <row r="721" spans="21:21" ht="12.75" customHeight="1" x14ac:dyDescent="0.2">
      <c r="U721" s="5"/>
    </row>
    <row r="722" spans="21:21" ht="12.75" customHeight="1" x14ac:dyDescent="0.2">
      <c r="U722" s="5"/>
    </row>
    <row r="723" spans="21:21" ht="12.75" customHeight="1" x14ac:dyDescent="0.2">
      <c r="U723" s="5"/>
    </row>
    <row r="724" spans="21:21" ht="12.75" customHeight="1" x14ac:dyDescent="0.2">
      <c r="U724" s="5"/>
    </row>
    <row r="725" spans="21:21" ht="12.75" customHeight="1" x14ac:dyDescent="0.2">
      <c r="U725" s="5"/>
    </row>
    <row r="726" spans="21:21" ht="12.75" customHeight="1" x14ac:dyDescent="0.2">
      <c r="U726" s="5"/>
    </row>
    <row r="727" spans="21:21" ht="12.75" customHeight="1" x14ac:dyDescent="0.2">
      <c r="U727" s="5"/>
    </row>
    <row r="728" spans="21:21" ht="12.75" customHeight="1" x14ac:dyDescent="0.2">
      <c r="U728" s="5"/>
    </row>
    <row r="729" spans="21:21" ht="12.75" customHeight="1" x14ac:dyDescent="0.2">
      <c r="U729" s="5"/>
    </row>
    <row r="730" spans="21:21" ht="12.75" customHeight="1" x14ac:dyDescent="0.2">
      <c r="U730" s="5"/>
    </row>
    <row r="731" spans="21:21" ht="12.75" customHeight="1" x14ac:dyDescent="0.2">
      <c r="U731" s="5"/>
    </row>
    <row r="732" spans="21:21" ht="12.75" customHeight="1" x14ac:dyDescent="0.2">
      <c r="U732" s="5"/>
    </row>
    <row r="733" spans="21:21" ht="12.75" customHeight="1" x14ac:dyDescent="0.2">
      <c r="U733" s="5"/>
    </row>
    <row r="734" spans="21:21" ht="12.75" customHeight="1" x14ac:dyDescent="0.2">
      <c r="U734" s="5"/>
    </row>
    <row r="735" spans="21:21" ht="12.75" customHeight="1" x14ac:dyDescent="0.2">
      <c r="U735" s="5"/>
    </row>
    <row r="736" spans="21:21" ht="12.75" customHeight="1" x14ac:dyDescent="0.2">
      <c r="U736" s="5"/>
    </row>
    <row r="737" spans="21:21" ht="12.75" customHeight="1" x14ac:dyDescent="0.2">
      <c r="U737" s="5"/>
    </row>
    <row r="738" spans="21:21" ht="12.75" customHeight="1" x14ac:dyDescent="0.2">
      <c r="U738" s="5"/>
    </row>
    <row r="739" spans="21:21" ht="12.75" customHeight="1" x14ac:dyDescent="0.2">
      <c r="U739" s="5"/>
    </row>
    <row r="740" spans="21:21" ht="12.75" customHeight="1" x14ac:dyDescent="0.2">
      <c r="U740" s="5"/>
    </row>
    <row r="741" spans="21:21" ht="12.75" customHeight="1" x14ac:dyDescent="0.2">
      <c r="U741" s="5"/>
    </row>
    <row r="742" spans="21:21" ht="12.75" customHeight="1" x14ac:dyDescent="0.2">
      <c r="U742" s="5"/>
    </row>
    <row r="743" spans="21:21" ht="12.75" customHeight="1" x14ac:dyDescent="0.2">
      <c r="U743" s="5"/>
    </row>
    <row r="744" spans="21:21" ht="12.75" customHeight="1" x14ac:dyDescent="0.2">
      <c r="U744" s="5"/>
    </row>
    <row r="745" spans="21:21" ht="12.75" customHeight="1" x14ac:dyDescent="0.2">
      <c r="U745" s="5"/>
    </row>
    <row r="746" spans="21:21" ht="12.75" customHeight="1" x14ac:dyDescent="0.2">
      <c r="U746" s="5"/>
    </row>
    <row r="747" spans="21:21" ht="12.75" customHeight="1" x14ac:dyDescent="0.2">
      <c r="U747" s="5"/>
    </row>
    <row r="748" spans="21:21" ht="12.75" customHeight="1" x14ac:dyDescent="0.2">
      <c r="U748" s="5"/>
    </row>
    <row r="749" spans="21:21" ht="12.75" customHeight="1" x14ac:dyDescent="0.2">
      <c r="U749" s="5"/>
    </row>
    <row r="750" spans="21:21" ht="12.75" customHeight="1" x14ac:dyDescent="0.2">
      <c r="U750" s="5"/>
    </row>
    <row r="751" spans="21:21" ht="12.75" customHeight="1" x14ac:dyDescent="0.2">
      <c r="U751" s="5"/>
    </row>
    <row r="752" spans="21:21" ht="12.75" customHeight="1" x14ac:dyDescent="0.2">
      <c r="U752" s="5"/>
    </row>
    <row r="753" spans="21:21" ht="12.75" customHeight="1" x14ac:dyDescent="0.2">
      <c r="U753" s="5"/>
    </row>
    <row r="754" spans="21:21" ht="12.75" customHeight="1" x14ac:dyDescent="0.2">
      <c r="U754" s="5"/>
    </row>
    <row r="755" spans="21:21" ht="12.75" customHeight="1" x14ac:dyDescent="0.2">
      <c r="U755" s="5"/>
    </row>
    <row r="756" spans="21:21" ht="12.75" customHeight="1" x14ac:dyDescent="0.2">
      <c r="U756" s="5"/>
    </row>
    <row r="757" spans="21:21" ht="12.75" customHeight="1" x14ac:dyDescent="0.2">
      <c r="U757" s="5"/>
    </row>
    <row r="758" spans="21:21" ht="12.75" customHeight="1" x14ac:dyDescent="0.2">
      <c r="U758" s="5"/>
    </row>
    <row r="759" spans="21:21" ht="12.75" customHeight="1" x14ac:dyDescent="0.2">
      <c r="U759" s="5"/>
    </row>
    <row r="760" spans="21:21" ht="12.75" customHeight="1" x14ac:dyDescent="0.2">
      <c r="U760" s="5"/>
    </row>
    <row r="761" spans="21:21" ht="12.75" customHeight="1" x14ac:dyDescent="0.2">
      <c r="U761" s="5"/>
    </row>
    <row r="762" spans="21:21" ht="12.75" customHeight="1" x14ac:dyDescent="0.2">
      <c r="U762" s="5"/>
    </row>
    <row r="763" spans="21:21" ht="12.75" customHeight="1" x14ac:dyDescent="0.2">
      <c r="U763" s="5"/>
    </row>
    <row r="764" spans="21:21" ht="12.75" customHeight="1" x14ac:dyDescent="0.2">
      <c r="U764" s="5"/>
    </row>
    <row r="765" spans="21:21" ht="12.75" customHeight="1" x14ac:dyDescent="0.2">
      <c r="U765" s="5"/>
    </row>
    <row r="766" spans="21:21" ht="12.75" customHeight="1" x14ac:dyDescent="0.2">
      <c r="U766" s="5"/>
    </row>
    <row r="767" spans="21:21" ht="12.75" customHeight="1" x14ac:dyDescent="0.2">
      <c r="U767" s="5"/>
    </row>
    <row r="768" spans="21:21" ht="12.75" customHeight="1" x14ac:dyDescent="0.2">
      <c r="U768" s="5"/>
    </row>
    <row r="769" spans="21:21" ht="12.75" customHeight="1" x14ac:dyDescent="0.2">
      <c r="U769" s="5"/>
    </row>
    <row r="770" spans="21:21" ht="12.75" customHeight="1" x14ac:dyDescent="0.2">
      <c r="U770" s="5"/>
    </row>
    <row r="771" spans="21:21" ht="12.75" customHeight="1" x14ac:dyDescent="0.2">
      <c r="U771" s="5"/>
    </row>
    <row r="772" spans="21:21" ht="12.75" customHeight="1" x14ac:dyDescent="0.2">
      <c r="U772" s="5"/>
    </row>
    <row r="773" spans="21:21" ht="12.75" customHeight="1" x14ac:dyDescent="0.2">
      <c r="U773" s="5"/>
    </row>
    <row r="774" spans="21:21" ht="12.75" customHeight="1" x14ac:dyDescent="0.2">
      <c r="U774" s="5"/>
    </row>
    <row r="775" spans="21:21" ht="12.75" customHeight="1" x14ac:dyDescent="0.2">
      <c r="U775" s="5"/>
    </row>
    <row r="776" spans="21:21" ht="12.75" customHeight="1" x14ac:dyDescent="0.2">
      <c r="U776" s="5"/>
    </row>
    <row r="777" spans="21:21" ht="12.75" customHeight="1" x14ac:dyDescent="0.2">
      <c r="U777" s="5"/>
    </row>
    <row r="778" spans="21:21" ht="12.75" customHeight="1" x14ac:dyDescent="0.2">
      <c r="U778" s="5"/>
    </row>
    <row r="779" spans="21:21" ht="12.75" customHeight="1" x14ac:dyDescent="0.2">
      <c r="U779" s="5"/>
    </row>
    <row r="780" spans="21:21" ht="12.75" customHeight="1" x14ac:dyDescent="0.2">
      <c r="U780" s="5"/>
    </row>
    <row r="781" spans="21:21" ht="12.75" customHeight="1" x14ac:dyDescent="0.2">
      <c r="U781" s="5"/>
    </row>
    <row r="782" spans="21:21" ht="12.75" customHeight="1" x14ac:dyDescent="0.2">
      <c r="U782" s="5"/>
    </row>
    <row r="783" spans="21:21" ht="12.75" customHeight="1" x14ac:dyDescent="0.2">
      <c r="U783" s="5"/>
    </row>
    <row r="784" spans="21:21" ht="12.75" customHeight="1" x14ac:dyDescent="0.2">
      <c r="U784" s="5"/>
    </row>
    <row r="785" spans="21:21" ht="12.75" customHeight="1" x14ac:dyDescent="0.2">
      <c r="U785" s="5"/>
    </row>
    <row r="786" spans="21:21" ht="12.75" customHeight="1" x14ac:dyDescent="0.2">
      <c r="U786" s="5"/>
    </row>
    <row r="787" spans="21:21" ht="12.75" customHeight="1" x14ac:dyDescent="0.2">
      <c r="U787" s="5"/>
    </row>
    <row r="788" spans="21:21" ht="12.75" customHeight="1" x14ac:dyDescent="0.2">
      <c r="U788" s="5"/>
    </row>
    <row r="789" spans="21:21" ht="12.75" customHeight="1" x14ac:dyDescent="0.2">
      <c r="U789" s="5"/>
    </row>
    <row r="790" spans="21:21" ht="12.75" customHeight="1" x14ac:dyDescent="0.2">
      <c r="U790" s="5"/>
    </row>
    <row r="791" spans="21:21" ht="12.75" customHeight="1" x14ac:dyDescent="0.2">
      <c r="U791" s="5"/>
    </row>
    <row r="792" spans="21:21" ht="12.75" customHeight="1" x14ac:dyDescent="0.2">
      <c r="U792" s="5"/>
    </row>
    <row r="793" spans="21:21" ht="12.75" customHeight="1" x14ac:dyDescent="0.2">
      <c r="U793" s="5"/>
    </row>
    <row r="794" spans="21:21" ht="12.75" customHeight="1" x14ac:dyDescent="0.2">
      <c r="U794" s="5"/>
    </row>
    <row r="795" spans="21:21" ht="12.75" customHeight="1" x14ac:dyDescent="0.2">
      <c r="U795" s="5"/>
    </row>
    <row r="796" spans="21:21" ht="12.75" customHeight="1" x14ac:dyDescent="0.2">
      <c r="U796" s="5"/>
    </row>
    <row r="797" spans="21:21" ht="12.75" customHeight="1" x14ac:dyDescent="0.2">
      <c r="U797" s="5"/>
    </row>
    <row r="798" spans="21:21" ht="12.75" customHeight="1" x14ac:dyDescent="0.2">
      <c r="U798" s="5"/>
    </row>
    <row r="799" spans="21:21" ht="12.75" customHeight="1" x14ac:dyDescent="0.2">
      <c r="U799" s="5"/>
    </row>
    <row r="800" spans="21:21" ht="12.75" customHeight="1" x14ac:dyDescent="0.2">
      <c r="U800" s="5"/>
    </row>
    <row r="801" spans="21:21" ht="12.75" customHeight="1" x14ac:dyDescent="0.2">
      <c r="U801" s="5"/>
    </row>
    <row r="802" spans="21:21" ht="12.75" customHeight="1" x14ac:dyDescent="0.2">
      <c r="U802" s="5"/>
    </row>
    <row r="803" spans="21:21" ht="12.75" customHeight="1" x14ac:dyDescent="0.2">
      <c r="U803" s="5"/>
    </row>
    <row r="804" spans="21:21" ht="12.75" customHeight="1" x14ac:dyDescent="0.2">
      <c r="U804" s="5"/>
    </row>
    <row r="805" spans="21:21" ht="12.75" customHeight="1" x14ac:dyDescent="0.2">
      <c r="U805" s="5"/>
    </row>
    <row r="806" spans="21:21" ht="12.75" customHeight="1" x14ac:dyDescent="0.2">
      <c r="U806" s="5"/>
    </row>
    <row r="807" spans="21:21" ht="12.75" customHeight="1" x14ac:dyDescent="0.2">
      <c r="U807" s="5"/>
    </row>
    <row r="808" spans="21:21" ht="12.75" customHeight="1" x14ac:dyDescent="0.2">
      <c r="U808" s="5"/>
    </row>
    <row r="809" spans="21:21" ht="12.75" customHeight="1" x14ac:dyDescent="0.2">
      <c r="U809" s="5"/>
    </row>
    <row r="810" spans="21:21" ht="12.75" customHeight="1" x14ac:dyDescent="0.2">
      <c r="U810" s="5"/>
    </row>
    <row r="811" spans="21:21" ht="12.75" customHeight="1" x14ac:dyDescent="0.2">
      <c r="U811" s="5"/>
    </row>
    <row r="812" spans="21:21" ht="12.75" customHeight="1" x14ac:dyDescent="0.2">
      <c r="U812" s="5"/>
    </row>
    <row r="813" spans="21:21" ht="12.75" customHeight="1" x14ac:dyDescent="0.2">
      <c r="U813" s="5"/>
    </row>
    <row r="814" spans="21:21" ht="12.75" customHeight="1" x14ac:dyDescent="0.2">
      <c r="U814" s="5"/>
    </row>
    <row r="815" spans="21:21" ht="12.75" customHeight="1" x14ac:dyDescent="0.2">
      <c r="U815" s="5"/>
    </row>
    <row r="816" spans="21:21" ht="12.75" customHeight="1" x14ac:dyDescent="0.2">
      <c r="U816" s="5"/>
    </row>
    <row r="817" spans="21:21" ht="12.75" customHeight="1" x14ac:dyDescent="0.2">
      <c r="U817" s="5"/>
    </row>
    <row r="818" spans="21:21" ht="12.75" customHeight="1" x14ac:dyDescent="0.2">
      <c r="U818" s="5"/>
    </row>
    <row r="819" spans="21:21" ht="12.75" customHeight="1" x14ac:dyDescent="0.2">
      <c r="U819" s="5"/>
    </row>
    <row r="820" spans="21:21" ht="12.75" customHeight="1" x14ac:dyDescent="0.2">
      <c r="U820" s="5"/>
    </row>
    <row r="821" spans="21:21" ht="12.75" customHeight="1" x14ac:dyDescent="0.2">
      <c r="U821" s="5"/>
    </row>
    <row r="822" spans="21:21" ht="12.75" customHeight="1" x14ac:dyDescent="0.2">
      <c r="U822" s="5"/>
    </row>
    <row r="823" spans="21:21" ht="12.75" customHeight="1" x14ac:dyDescent="0.2">
      <c r="U823" s="5"/>
    </row>
    <row r="824" spans="21:21" ht="12.75" customHeight="1" x14ac:dyDescent="0.2">
      <c r="U824" s="5"/>
    </row>
    <row r="825" spans="21:21" ht="12.75" customHeight="1" x14ac:dyDescent="0.2">
      <c r="U825" s="5"/>
    </row>
    <row r="826" spans="21:21" ht="12.75" customHeight="1" x14ac:dyDescent="0.2">
      <c r="U826" s="5"/>
    </row>
    <row r="827" spans="21:21" ht="12.75" customHeight="1" x14ac:dyDescent="0.2">
      <c r="U827" s="5"/>
    </row>
    <row r="828" spans="21:21" ht="12.75" customHeight="1" x14ac:dyDescent="0.2">
      <c r="U828" s="5"/>
    </row>
    <row r="829" spans="21:21" ht="12.75" customHeight="1" x14ac:dyDescent="0.2">
      <c r="U829" s="5"/>
    </row>
    <row r="830" spans="21:21" ht="12.75" customHeight="1" x14ac:dyDescent="0.2">
      <c r="U830" s="5"/>
    </row>
    <row r="831" spans="21:21" ht="12.75" customHeight="1" x14ac:dyDescent="0.2">
      <c r="U831" s="5"/>
    </row>
    <row r="832" spans="21:21" ht="12.75" customHeight="1" x14ac:dyDescent="0.2">
      <c r="U832" s="5"/>
    </row>
    <row r="833" spans="21:21" ht="12.75" customHeight="1" x14ac:dyDescent="0.2">
      <c r="U833" s="5"/>
    </row>
    <row r="834" spans="21:21" ht="12.75" customHeight="1" x14ac:dyDescent="0.2">
      <c r="U834" s="5"/>
    </row>
    <row r="835" spans="21:21" ht="12.75" customHeight="1" x14ac:dyDescent="0.2">
      <c r="U835" s="5"/>
    </row>
    <row r="836" spans="21:21" ht="12.75" customHeight="1" x14ac:dyDescent="0.2">
      <c r="U836" s="5"/>
    </row>
    <row r="837" spans="21:21" ht="12.75" customHeight="1" x14ac:dyDescent="0.2">
      <c r="U837" s="5"/>
    </row>
    <row r="838" spans="21:21" ht="12.75" customHeight="1" x14ac:dyDescent="0.2">
      <c r="U838" s="5"/>
    </row>
    <row r="839" spans="21:21" ht="12.75" customHeight="1" x14ac:dyDescent="0.2">
      <c r="U839" s="5"/>
    </row>
    <row r="840" spans="21:21" ht="12.75" customHeight="1" x14ac:dyDescent="0.2">
      <c r="U840" s="5"/>
    </row>
    <row r="841" spans="21:21" ht="12.75" customHeight="1" x14ac:dyDescent="0.2">
      <c r="U841" s="5"/>
    </row>
    <row r="842" spans="21:21" ht="12.75" customHeight="1" x14ac:dyDescent="0.2">
      <c r="U842" s="5"/>
    </row>
    <row r="843" spans="21:21" ht="12.75" customHeight="1" x14ac:dyDescent="0.2">
      <c r="U843" s="5"/>
    </row>
    <row r="844" spans="21:21" ht="12.75" customHeight="1" x14ac:dyDescent="0.2">
      <c r="U844" s="5"/>
    </row>
    <row r="845" spans="21:21" ht="12.75" customHeight="1" x14ac:dyDescent="0.2">
      <c r="U845" s="5"/>
    </row>
    <row r="846" spans="21:21" ht="12.75" customHeight="1" x14ac:dyDescent="0.2">
      <c r="U846" s="5"/>
    </row>
    <row r="847" spans="21:21" ht="12.75" customHeight="1" x14ac:dyDescent="0.2">
      <c r="U847" s="5"/>
    </row>
    <row r="848" spans="21:21" ht="12.75" customHeight="1" x14ac:dyDescent="0.2">
      <c r="U848" s="5"/>
    </row>
    <row r="849" spans="21:21" ht="12.75" customHeight="1" x14ac:dyDescent="0.2">
      <c r="U849" s="5"/>
    </row>
    <row r="850" spans="21:21" ht="12.75" customHeight="1" x14ac:dyDescent="0.2">
      <c r="U850" s="5"/>
    </row>
    <row r="851" spans="21:21" ht="12.75" customHeight="1" x14ac:dyDescent="0.2">
      <c r="U851" s="5"/>
    </row>
    <row r="852" spans="21:21" ht="12.75" customHeight="1" x14ac:dyDescent="0.2">
      <c r="U852" s="5"/>
    </row>
    <row r="853" spans="21:21" ht="12.75" customHeight="1" x14ac:dyDescent="0.2">
      <c r="U853" s="5"/>
    </row>
    <row r="854" spans="21:21" ht="12.75" customHeight="1" x14ac:dyDescent="0.2">
      <c r="U854" s="5"/>
    </row>
    <row r="855" spans="21:21" ht="12.75" customHeight="1" x14ac:dyDescent="0.2">
      <c r="U855" s="5"/>
    </row>
    <row r="856" spans="21:21" ht="12.75" customHeight="1" x14ac:dyDescent="0.2">
      <c r="U856" s="5"/>
    </row>
    <row r="857" spans="21:21" ht="12.75" customHeight="1" x14ac:dyDescent="0.2">
      <c r="U857" s="5"/>
    </row>
    <row r="858" spans="21:21" ht="12.75" customHeight="1" x14ac:dyDescent="0.2">
      <c r="U858" s="5"/>
    </row>
    <row r="859" spans="21:21" ht="12.75" customHeight="1" x14ac:dyDescent="0.2">
      <c r="U859" s="5"/>
    </row>
    <row r="860" spans="21:21" ht="12.75" customHeight="1" x14ac:dyDescent="0.2">
      <c r="U860" s="5"/>
    </row>
    <row r="861" spans="21:21" ht="12.75" customHeight="1" x14ac:dyDescent="0.2">
      <c r="U861" s="5"/>
    </row>
    <row r="862" spans="21:21" ht="12.75" customHeight="1" x14ac:dyDescent="0.2">
      <c r="U862" s="5"/>
    </row>
    <row r="863" spans="21:21" ht="12.75" customHeight="1" x14ac:dyDescent="0.2">
      <c r="U863" s="5"/>
    </row>
    <row r="864" spans="21:21" ht="12.75" customHeight="1" x14ac:dyDescent="0.2">
      <c r="U864" s="5"/>
    </row>
    <row r="865" spans="21:21" ht="12.75" customHeight="1" x14ac:dyDescent="0.2">
      <c r="U865" s="5"/>
    </row>
    <row r="866" spans="21:21" ht="12.75" customHeight="1" x14ac:dyDescent="0.2">
      <c r="U866" s="5"/>
    </row>
    <row r="867" spans="21:21" ht="12.75" customHeight="1" x14ac:dyDescent="0.2">
      <c r="U867" s="5"/>
    </row>
    <row r="868" spans="21:21" ht="12.75" customHeight="1" x14ac:dyDescent="0.2">
      <c r="U868" s="5"/>
    </row>
    <row r="869" spans="21:21" ht="12.75" customHeight="1" x14ac:dyDescent="0.2">
      <c r="U869" s="5"/>
    </row>
    <row r="870" spans="21:21" ht="12.75" customHeight="1" x14ac:dyDescent="0.2">
      <c r="U870" s="5"/>
    </row>
    <row r="871" spans="21:21" ht="12.75" customHeight="1" x14ac:dyDescent="0.2">
      <c r="U871" s="5"/>
    </row>
    <row r="872" spans="21:21" ht="12.75" customHeight="1" x14ac:dyDescent="0.2">
      <c r="U872" s="5"/>
    </row>
    <row r="873" spans="21:21" ht="12.75" customHeight="1" x14ac:dyDescent="0.2">
      <c r="U873" s="5"/>
    </row>
    <row r="874" spans="21:21" ht="12.75" customHeight="1" x14ac:dyDescent="0.2">
      <c r="U874" s="5"/>
    </row>
    <row r="875" spans="21:21" ht="12.75" customHeight="1" x14ac:dyDescent="0.2">
      <c r="U875" s="5"/>
    </row>
    <row r="876" spans="21:21" ht="12.75" customHeight="1" x14ac:dyDescent="0.2">
      <c r="U876" s="5"/>
    </row>
    <row r="877" spans="21:21" ht="12.75" customHeight="1" x14ac:dyDescent="0.2">
      <c r="U877" s="5"/>
    </row>
    <row r="878" spans="21:21" ht="12.75" customHeight="1" x14ac:dyDescent="0.2">
      <c r="U878" s="5"/>
    </row>
    <row r="879" spans="21:21" ht="12.75" customHeight="1" x14ac:dyDescent="0.2">
      <c r="U879" s="5"/>
    </row>
    <row r="880" spans="21:21" ht="12.75" customHeight="1" x14ac:dyDescent="0.2">
      <c r="U880" s="5"/>
    </row>
    <row r="881" spans="21:21" ht="12.75" customHeight="1" x14ac:dyDescent="0.2">
      <c r="U881" s="5"/>
    </row>
    <row r="882" spans="21:21" ht="12.75" customHeight="1" x14ac:dyDescent="0.2">
      <c r="U882" s="5"/>
    </row>
    <row r="883" spans="21:21" ht="12.75" customHeight="1" x14ac:dyDescent="0.2">
      <c r="U883" s="5"/>
    </row>
    <row r="884" spans="21:21" ht="12.75" customHeight="1" x14ac:dyDescent="0.2">
      <c r="U884" s="5"/>
    </row>
    <row r="885" spans="21:21" ht="12.75" customHeight="1" x14ac:dyDescent="0.2">
      <c r="U885" s="5"/>
    </row>
    <row r="886" spans="21:21" ht="12.75" customHeight="1" x14ac:dyDescent="0.2">
      <c r="U886" s="5"/>
    </row>
    <row r="887" spans="21:21" ht="12.75" customHeight="1" x14ac:dyDescent="0.2">
      <c r="U887" s="5"/>
    </row>
    <row r="888" spans="21:21" ht="12.75" customHeight="1" x14ac:dyDescent="0.2">
      <c r="U888" s="5"/>
    </row>
    <row r="889" spans="21:21" ht="12.75" customHeight="1" x14ac:dyDescent="0.2">
      <c r="U889" s="5"/>
    </row>
    <row r="890" spans="21:21" ht="12.75" customHeight="1" x14ac:dyDescent="0.2">
      <c r="U890" s="5"/>
    </row>
    <row r="891" spans="21:21" ht="12.75" customHeight="1" x14ac:dyDescent="0.2">
      <c r="U891" s="5"/>
    </row>
    <row r="892" spans="21:21" ht="12.75" customHeight="1" x14ac:dyDescent="0.2">
      <c r="U892" s="5"/>
    </row>
    <row r="893" spans="21:21" ht="12.75" customHeight="1" x14ac:dyDescent="0.2">
      <c r="U893" s="5"/>
    </row>
    <row r="894" spans="21:21" ht="12.75" customHeight="1" x14ac:dyDescent="0.2">
      <c r="U894" s="5"/>
    </row>
    <row r="895" spans="21:21" ht="12.75" customHeight="1" x14ac:dyDescent="0.2">
      <c r="U895" s="5"/>
    </row>
    <row r="896" spans="21:21" ht="12.75" customHeight="1" x14ac:dyDescent="0.2">
      <c r="U896" s="5"/>
    </row>
    <row r="897" spans="21:21" ht="12.75" customHeight="1" x14ac:dyDescent="0.2">
      <c r="U897" s="5"/>
    </row>
    <row r="898" spans="21:21" ht="12.75" customHeight="1" x14ac:dyDescent="0.2">
      <c r="U898" s="5"/>
    </row>
    <row r="899" spans="21:21" ht="12.75" customHeight="1" x14ac:dyDescent="0.2">
      <c r="U899" s="5"/>
    </row>
    <row r="900" spans="21:21" ht="12.75" customHeight="1" x14ac:dyDescent="0.2">
      <c r="U900" s="5"/>
    </row>
    <row r="901" spans="21:21" ht="12.75" customHeight="1" x14ac:dyDescent="0.2">
      <c r="U901" s="5"/>
    </row>
    <row r="902" spans="21:21" ht="12.75" customHeight="1" x14ac:dyDescent="0.2">
      <c r="U902" s="5"/>
    </row>
    <row r="903" spans="21:21" ht="12.75" customHeight="1" x14ac:dyDescent="0.2">
      <c r="U903" s="5"/>
    </row>
    <row r="904" spans="21:21" ht="12.75" customHeight="1" x14ac:dyDescent="0.2">
      <c r="U904" s="5"/>
    </row>
    <row r="905" spans="21:21" ht="12.75" customHeight="1" x14ac:dyDescent="0.2">
      <c r="U905" s="5"/>
    </row>
    <row r="906" spans="21:21" ht="12.75" customHeight="1" x14ac:dyDescent="0.2">
      <c r="U906" s="5"/>
    </row>
    <row r="907" spans="21:21" ht="12.75" customHeight="1" x14ac:dyDescent="0.2">
      <c r="U907" s="5"/>
    </row>
    <row r="908" spans="21:21" ht="12.75" customHeight="1" x14ac:dyDescent="0.2">
      <c r="U908" s="5"/>
    </row>
    <row r="909" spans="21:21" ht="12.75" customHeight="1" x14ac:dyDescent="0.2">
      <c r="U909" s="5"/>
    </row>
    <row r="910" spans="21:21" ht="12.75" customHeight="1" x14ac:dyDescent="0.2">
      <c r="U910" s="5"/>
    </row>
    <row r="911" spans="21:21" ht="12.75" customHeight="1" x14ac:dyDescent="0.2">
      <c r="U911" s="5"/>
    </row>
    <row r="912" spans="21:21" ht="12.75" customHeight="1" x14ac:dyDescent="0.2">
      <c r="U912" s="5"/>
    </row>
    <row r="913" spans="21:21" ht="12.75" customHeight="1" x14ac:dyDescent="0.2">
      <c r="U913" s="5"/>
    </row>
    <row r="914" spans="21:21" ht="12.75" customHeight="1" x14ac:dyDescent="0.2">
      <c r="U914" s="5"/>
    </row>
    <row r="915" spans="21:21" ht="12.75" customHeight="1" x14ac:dyDescent="0.2">
      <c r="U915" s="5"/>
    </row>
    <row r="916" spans="21:21" ht="12.75" customHeight="1" x14ac:dyDescent="0.2">
      <c r="U916" s="5"/>
    </row>
    <row r="917" spans="21:21" ht="12.75" customHeight="1" x14ac:dyDescent="0.2">
      <c r="U917" s="5"/>
    </row>
    <row r="918" spans="21:21" ht="12.75" customHeight="1" x14ac:dyDescent="0.2">
      <c r="U918" s="5"/>
    </row>
    <row r="919" spans="21:21" ht="12.75" customHeight="1" x14ac:dyDescent="0.2">
      <c r="U919" s="5"/>
    </row>
    <row r="920" spans="21:21" ht="12.75" customHeight="1" x14ac:dyDescent="0.2">
      <c r="U920" s="5"/>
    </row>
    <row r="921" spans="21:21" ht="12.75" customHeight="1" x14ac:dyDescent="0.2">
      <c r="U921" s="5"/>
    </row>
    <row r="922" spans="21:21" ht="12.75" customHeight="1" x14ac:dyDescent="0.2">
      <c r="U922" s="5"/>
    </row>
    <row r="923" spans="21:21" ht="12.75" customHeight="1" x14ac:dyDescent="0.2">
      <c r="U923" s="5"/>
    </row>
    <row r="924" spans="21:21" ht="12.75" customHeight="1" x14ac:dyDescent="0.2">
      <c r="U924" s="5"/>
    </row>
    <row r="925" spans="21:21" ht="12.75" customHeight="1" x14ac:dyDescent="0.2">
      <c r="U925" s="5"/>
    </row>
    <row r="926" spans="21:21" ht="12.75" customHeight="1" x14ac:dyDescent="0.2">
      <c r="U926" s="5"/>
    </row>
    <row r="927" spans="21:21" ht="12.75" customHeight="1" x14ac:dyDescent="0.2">
      <c r="U927" s="5"/>
    </row>
    <row r="928" spans="21:21" ht="12.75" customHeight="1" x14ac:dyDescent="0.2">
      <c r="U928" s="5"/>
    </row>
    <row r="929" spans="21:21" ht="12.75" customHeight="1" x14ac:dyDescent="0.2">
      <c r="U929" s="5"/>
    </row>
    <row r="930" spans="21:21" ht="12.75" customHeight="1" x14ac:dyDescent="0.2">
      <c r="U930" s="5"/>
    </row>
    <row r="931" spans="21:21" ht="12.75" customHeight="1" x14ac:dyDescent="0.2">
      <c r="U931" s="5"/>
    </row>
    <row r="932" spans="21:21" ht="12.75" customHeight="1" x14ac:dyDescent="0.2">
      <c r="U932" s="5"/>
    </row>
    <row r="933" spans="21:21" ht="12.75" customHeight="1" x14ac:dyDescent="0.2">
      <c r="U933" s="5"/>
    </row>
    <row r="934" spans="21:21" ht="12.75" customHeight="1" x14ac:dyDescent="0.2">
      <c r="U934" s="5"/>
    </row>
    <row r="935" spans="21:21" ht="12.75" customHeight="1" x14ac:dyDescent="0.2">
      <c r="U935" s="5"/>
    </row>
    <row r="936" spans="21:21" ht="12.75" customHeight="1" x14ac:dyDescent="0.2">
      <c r="U936" s="5"/>
    </row>
    <row r="937" spans="21:21" ht="12.75" customHeight="1" x14ac:dyDescent="0.2">
      <c r="U937" s="5"/>
    </row>
    <row r="938" spans="21:21" ht="12.75" customHeight="1" x14ac:dyDescent="0.2">
      <c r="U938" s="5"/>
    </row>
    <row r="939" spans="21:21" ht="12.75" customHeight="1" x14ac:dyDescent="0.2">
      <c r="U939" s="5"/>
    </row>
    <row r="940" spans="21:21" ht="12.75" customHeight="1" x14ac:dyDescent="0.2">
      <c r="U940" s="5"/>
    </row>
    <row r="941" spans="21:21" ht="12.75" customHeight="1" x14ac:dyDescent="0.2">
      <c r="U941" s="5"/>
    </row>
    <row r="942" spans="21:21" ht="12.75" customHeight="1" x14ac:dyDescent="0.2">
      <c r="U942" s="5"/>
    </row>
    <row r="943" spans="21:21" ht="12.75" customHeight="1" x14ac:dyDescent="0.2">
      <c r="U943" s="5"/>
    </row>
    <row r="944" spans="21:21" ht="12.75" customHeight="1" x14ac:dyDescent="0.2">
      <c r="U944" s="5"/>
    </row>
    <row r="945" spans="21:21" ht="12.75" customHeight="1" x14ac:dyDescent="0.2">
      <c r="U945" s="5"/>
    </row>
    <row r="946" spans="21:21" ht="12.75" customHeight="1" x14ac:dyDescent="0.2">
      <c r="U946" s="5"/>
    </row>
    <row r="947" spans="21:21" ht="12.75" customHeight="1" x14ac:dyDescent="0.2">
      <c r="U947" s="5"/>
    </row>
    <row r="948" spans="21:21" ht="12.75" customHeight="1" x14ac:dyDescent="0.2">
      <c r="U948" s="5"/>
    </row>
    <row r="949" spans="21:21" ht="12.75" customHeight="1" x14ac:dyDescent="0.2">
      <c r="U949" s="5"/>
    </row>
    <row r="950" spans="21:21" ht="12.75" customHeight="1" x14ac:dyDescent="0.2">
      <c r="U950" s="5"/>
    </row>
    <row r="951" spans="21:21" ht="12.75" customHeight="1" x14ac:dyDescent="0.2">
      <c r="U951" s="5"/>
    </row>
    <row r="952" spans="21:21" ht="12.75" customHeight="1" x14ac:dyDescent="0.2">
      <c r="U952" s="5"/>
    </row>
    <row r="953" spans="21:21" ht="12.75" customHeight="1" x14ac:dyDescent="0.2">
      <c r="U953" s="5"/>
    </row>
    <row r="954" spans="21:21" ht="12.75" customHeight="1" x14ac:dyDescent="0.2">
      <c r="U954" s="5"/>
    </row>
    <row r="955" spans="21:21" ht="12.75" customHeight="1" x14ac:dyDescent="0.2">
      <c r="U955" s="5"/>
    </row>
    <row r="956" spans="21:21" ht="12.75" customHeight="1" x14ac:dyDescent="0.2">
      <c r="U956" s="5"/>
    </row>
    <row r="957" spans="21:21" ht="12.75" customHeight="1" x14ac:dyDescent="0.2">
      <c r="U957" s="5"/>
    </row>
    <row r="958" spans="21:21" ht="12.75" customHeight="1" x14ac:dyDescent="0.2">
      <c r="U958" s="5"/>
    </row>
    <row r="959" spans="21:21" ht="12.75" customHeight="1" x14ac:dyDescent="0.2">
      <c r="U959" s="5"/>
    </row>
    <row r="960" spans="21:21" ht="12.75" customHeight="1" x14ac:dyDescent="0.2">
      <c r="U960" s="5"/>
    </row>
    <row r="961" spans="21:21" ht="12.75" customHeight="1" x14ac:dyDescent="0.2">
      <c r="U961" s="5"/>
    </row>
    <row r="962" spans="21:21" ht="12.75" customHeight="1" x14ac:dyDescent="0.2">
      <c r="U962" s="5"/>
    </row>
    <row r="963" spans="21:21" ht="12.75" customHeight="1" x14ac:dyDescent="0.2">
      <c r="U963" s="5"/>
    </row>
    <row r="964" spans="21:21" ht="12.75" customHeight="1" x14ac:dyDescent="0.2">
      <c r="U964" s="5"/>
    </row>
    <row r="965" spans="21:21" ht="12.75" customHeight="1" x14ac:dyDescent="0.2">
      <c r="U965" s="5"/>
    </row>
    <row r="966" spans="21:21" ht="12.75" customHeight="1" x14ac:dyDescent="0.2">
      <c r="U966" s="5"/>
    </row>
    <row r="967" spans="21:21" ht="12.75" customHeight="1" x14ac:dyDescent="0.2">
      <c r="U967" s="5"/>
    </row>
    <row r="968" spans="21:21" ht="12.75" customHeight="1" x14ac:dyDescent="0.2">
      <c r="U968" s="5"/>
    </row>
    <row r="969" spans="21:21" ht="12.75" customHeight="1" x14ac:dyDescent="0.2">
      <c r="U969" s="5"/>
    </row>
    <row r="970" spans="21:21" ht="12.75" customHeight="1" x14ac:dyDescent="0.2">
      <c r="U970" s="5"/>
    </row>
    <row r="971" spans="21:21" ht="12.75" customHeight="1" x14ac:dyDescent="0.2">
      <c r="U971" s="5"/>
    </row>
    <row r="972" spans="21:21" ht="12.75" customHeight="1" x14ac:dyDescent="0.2">
      <c r="U972" s="5"/>
    </row>
    <row r="973" spans="21:21" ht="12.75" customHeight="1" x14ac:dyDescent="0.2">
      <c r="U973" s="5"/>
    </row>
    <row r="974" spans="21:21" ht="12.75" customHeight="1" x14ac:dyDescent="0.2">
      <c r="U974" s="5"/>
    </row>
    <row r="975" spans="21:21" ht="12.75" customHeight="1" x14ac:dyDescent="0.2">
      <c r="U975" s="5"/>
    </row>
    <row r="976" spans="21:21" ht="12.75" customHeight="1" x14ac:dyDescent="0.2">
      <c r="U976" s="5"/>
    </row>
    <row r="977" spans="21:21" ht="12.75" customHeight="1" x14ac:dyDescent="0.2">
      <c r="U977" s="5"/>
    </row>
    <row r="978" spans="21:21" ht="12.75" customHeight="1" x14ac:dyDescent="0.2">
      <c r="U978" s="5"/>
    </row>
    <row r="979" spans="21:21" ht="12.75" customHeight="1" x14ac:dyDescent="0.2">
      <c r="U979" s="5"/>
    </row>
    <row r="980" spans="21:21" ht="12.75" customHeight="1" x14ac:dyDescent="0.2">
      <c r="U980" s="5"/>
    </row>
    <row r="981" spans="21:21" ht="12.75" customHeight="1" x14ac:dyDescent="0.2">
      <c r="U981" s="5"/>
    </row>
    <row r="982" spans="21:21" ht="12.75" customHeight="1" x14ac:dyDescent="0.2">
      <c r="U982" s="5"/>
    </row>
    <row r="983" spans="21:21" ht="12.75" customHeight="1" x14ac:dyDescent="0.2">
      <c r="U983" s="5"/>
    </row>
    <row r="984" spans="21:21" ht="12.75" customHeight="1" x14ac:dyDescent="0.2">
      <c r="U984" s="5"/>
    </row>
    <row r="985" spans="21:21" ht="12.75" customHeight="1" x14ac:dyDescent="0.2">
      <c r="U985" s="5"/>
    </row>
    <row r="986" spans="21:21" ht="12.75" customHeight="1" x14ac:dyDescent="0.2">
      <c r="U986" s="5"/>
    </row>
    <row r="987" spans="21:21" ht="12.75" customHeight="1" x14ac:dyDescent="0.2">
      <c r="U987" s="5"/>
    </row>
    <row r="988" spans="21:21" ht="12.75" customHeight="1" x14ac:dyDescent="0.2">
      <c r="U988" s="5"/>
    </row>
    <row r="989" spans="21:21" ht="12.75" customHeight="1" x14ac:dyDescent="0.2">
      <c r="U989" s="5"/>
    </row>
    <row r="990" spans="21:21" ht="12.75" customHeight="1" x14ac:dyDescent="0.2">
      <c r="U990" s="5"/>
    </row>
    <row r="991" spans="21:21" ht="12.75" customHeight="1" x14ac:dyDescent="0.2">
      <c r="U991" s="5"/>
    </row>
    <row r="992" spans="21:21" ht="12.75" customHeight="1" x14ac:dyDescent="0.2">
      <c r="U992" s="5"/>
    </row>
    <row r="993" spans="21:21" ht="12.75" customHeight="1" x14ac:dyDescent="0.2">
      <c r="U993" s="5"/>
    </row>
    <row r="994" spans="21:21" ht="12.75" customHeight="1" x14ac:dyDescent="0.2">
      <c r="U994" s="5"/>
    </row>
    <row r="995" spans="21:21" ht="12.75" customHeight="1" x14ac:dyDescent="0.2">
      <c r="U995" s="5"/>
    </row>
    <row r="996" spans="21:21" ht="12.75" customHeight="1" x14ac:dyDescent="0.2">
      <c r="U996" s="5"/>
    </row>
    <row r="997" spans="21:21" ht="12.75" customHeight="1" x14ac:dyDescent="0.2">
      <c r="U997" s="5"/>
    </row>
    <row r="998" spans="21:21" ht="12.75" customHeight="1" x14ac:dyDescent="0.2">
      <c r="U998" s="5"/>
    </row>
    <row r="999" spans="21:21" ht="12.75" customHeight="1" x14ac:dyDescent="0.2">
      <c r="U999" s="5"/>
    </row>
  </sheetData>
  <printOptions horizontalCentered="1"/>
  <pageMargins left="0.2" right="0.2" top="0.9" bottom="0.15" header="0.4" footer="0"/>
  <pageSetup scale="90" orientation="landscape" r:id="rId1"/>
  <headerFooter>
    <oddHeader>&amp;C&amp;"Arial,Bold"&amp;12POWHATAN COUNTY PUBLIC SCHOOLS
TEACHER PAY SCHEDULES FOR SCHOOL YEAR 2022 - 2023&amp;R&amp;"Arial,Italic"&amp;11Approved
4/19/2022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9"/>
  <sheetViews>
    <sheetView tabSelected="1" workbookViewId="0">
      <selection activeCell="A42" sqref="A42"/>
    </sheetView>
  </sheetViews>
  <sheetFormatPr defaultColWidth="14.42578125" defaultRowHeight="12.75" x14ac:dyDescent="0.2"/>
  <cols>
    <col min="1" max="1" width="24.7109375" customWidth="1"/>
    <col min="2" max="2" width="7" customWidth="1"/>
    <col min="3" max="3" width="2.7109375" customWidth="1"/>
    <col min="4" max="4" width="24.7109375" customWidth="1"/>
    <col min="5" max="5" width="7" customWidth="1"/>
    <col min="6" max="6" width="2.7109375" customWidth="1"/>
    <col min="7" max="7" width="24.7109375" customWidth="1"/>
    <col min="8" max="8" width="7" customWidth="1"/>
    <col min="9" max="9" width="2.7109375" customWidth="1"/>
    <col min="10" max="10" width="25.28515625" customWidth="1"/>
    <col min="11" max="11" width="7.7109375" customWidth="1"/>
    <col min="12" max="12" width="8" customWidth="1"/>
  </cols>
  <sheetData>
    <row r="1" spans="1:12" ht="18.75" customHeight="1" x14ac:dyDescent="0.2">
      <c r="A1" s="207" t="s">
        <v>130</v>
      </c>
      <c r="B1" s="56"/>
      <c r="C1" s="56"/>
      <c r="D1" s="208" t="s">
        <v>131</v>
      </c>
      <c r="E1" s="57"/>
      <c r="F1" s="57"/>
      <c r="G1" s="208" t="s">
        <v>131</v>
      </c>
      <c r="H1" s="208"/>
      <c r="I1" s="208"/>
      <c r="J1" s="207" t="s">
        <v>149</v>
      </c>
      <c r="K1" s="47"/>
      <c r="L1" s="47"/>
    </row>
    <row r="2" spans="1:12" ht="12.75" customHeight="1" x14ac:dyDescent="0.2">
      <c r="A2" t="s">
        <v>272</v>
      </c>
      <c r="B2" s="68">
        <v>0.04</v>
      </c>
      <c r="C2" s="61"/>
      <c r="D2" s="32" t="s">
        <v>134</v>
      </c>
      <c r="E2" s="68">
        <v>0.05</v>
      </c>
      <c r="F2" s="61"/>
      <c r="G2" s="47" t="s">
        <v>135</v>
      </c>
      <c r="H2" s="68">
        <v>7.0000000000000007E-2</v>
      </c>
      <c r="J2" s="47" t="s">
        <v>153</v>
      </c>
      <c r="K2" s="62">
        <v>1000</v>
      </c>
      <c r="L2" s="47"/>
    </row>
    <row r="3" spans="1:12" ht="12.75" customHeight="1" x14ac:dyDescent="0.2">
      <c r="A3" s="47" t="s">
        <v>133</v>
      </c>
      <c r="B3" s="68">
        <v>0.12</v>
      </c>
      <c r="C3" s="61"/>
      <c r="D3" s="32" t="s">
        <v>137</v>
      </c>
      <c r="E3" s="68">
        <v>0.05</v>
      </c>
      <c r="F3" s="61"/>
      <c r="G3" s="47" t="s">
        <v>138</v>
      </c>
      <c r="H3" s="68">
        <v>0.05</v>
      </c>
      <c r="J3" s="47" t="s">
        <v>157</v>
      </c>
      <c r="K3" s="62">
        <v>1000</v>
      </c>
      <c r="L3" s="47"/>
    </row>
    <row r="4" spans="1:12" ht="12.75" customHeight="1" x14ac:dyDescent="0.2">
      <c r="A4" s="47" t="s">
        <v>136</v>
      </c>
      <c r="B4" s="68">
        <v>0.2</v>
      </c>
      <c r="C4" s="61"/>
      <c r="D4" s="32" t="s">
        <v>140</v>
      </c>
      <c r="E4" s="68">
        <v>0.05</v>
      </c>
      <c r="F4" s="61"/>
      <c r="G4" s="47" t="s">
        <v>141</v>
      </c>
      <c r="H4" s="68">
        <v>5.5E-2</v>
      </c>
      <c r="J4" s="47" t="s">
        <v>161</v>
      </c>
      <c r="K4" s="62">
        <v>1500</v>
      </c>
      <c r="L4" s="47"/>
    </row>
    <row r="5" spans="1:12" ht="12.75" customHeight="1" x14ac:dyDescent="0.2">
      <c r="A5" s="64" t="s">
        <v>139</v>
      </c>
      <c r="B5" s="68">
        <v>0.08</v>
      </c>
      <c r="C5" s="61"/>
      <c r="D5" s="32" t="s">
        <v>273</v>
      </c>
      <c r="E5" s="68">
        <v>0.02</v>
      </c>
      <c r="F5" s="61"/>
      <c r="G5" s="57" t="s">
        <v>144</v>
      </c>
      <c r="H5" s="68">
        <v>5.5E-2</v>
      </c>
      <c r="J5" s="47" t="s">
        <v>165</v>
      </c>
      <c r="K5" s="62">
        <v>1500</v>
      </c>
      <c r="L5" s="47"/>
    </row>
    <row r="6" spans="1:12" ht="12.75" customHeight="1" x14ac:dyDescent="0.2">
      <c r="A6" s="65" t="s">
        <v>142</v>
      </c>
      <c r="B6" s="68">
        <v>0.05</v>
      </c>
      <c r="C6" s="61"/>
      <c r="D6" s="32" t="s">
        <v>143</v>
      </c>
      <c r="E6" s="68">
        <v>7.0000000000000007E-2</v>
      </c>
      <c r="F6" s="61"/>
      <c r="J6" s="47" t="s">
        <v>169</v>
      </c>
      <c r="K6" s="62">
        <v>2500</v>
      </c>
      <c r="L6" s="47"/>
    </row>
    <row r="7" spans="1:12" ht="12.75" customHeight="1" x14ac:dyDescent="0.2">
      <c r="A7" s="65" t="s">
        <v>145</v>
      </c>
      <c r="B7" s="68">
        <v>7.0000000000000007E-2</v>
      </c>
      <c r="C7" s="61"/>
      <c r="D7" s="32" t="s">
        <v>146</v>
      </c>
      <c r="E7" s="68">
        <v>0.05</v>
      </c>
      <c r="F7" s="61"/>
      <c r="G7" s="207" t="s">
        <v>132</v>
      </c>
      <c r="J7" s="69" t="s">
        <v>173</v>
      </c>
      <c r="K7" s="62">
        <v>2500</v>
      </c>
      <c r="L7" s="47"/>
    </row>
    <row r="8" spans="1:12" ht="12.75" customHeight="1" x14ac:dyDescent="0.2">
      <c r="A8" s="65" t="s">
        <v>147</v>
      </c>
      <c r="B8" s="68">
        <v>0.05</v>
      </c>
      <c r="C8" s="61"/>
      <c r="D8" s="32" t="s">
        <v>148</v>
      </c>
      <c r="E8" s="68">
        <v>7.0000000000000007E-2</v>
      </c>
      <c r="F8" s="61"/>
      <c r="G8" s="47" t="s">
        <v>152</v>
      </c>
      <c r="H8" s="68">
        <v>0.05</v>
      </c>
      <c r="J8" s="47" t="s">
        <v>176</v>
      </c>
      <c r="K8" s="62">
        <v>3000</v>
      </c>
      <c r="L8" s="47"/>
    </row>
    <row r="9" spans="1:12" ht="12.75" customHeight="1" x14ac:dyDescent="0.2">
      <c r="A9" s="65" t="s">
        <v>150</v>
      </c>
      <c r="B9" s="68">
        <v>5.5E-2</v>
      </c>
      <c r="C9" s="61"/>
      <c r="D9" s="32" t="s">
        <v>151</v>
      </c>
      <c r="E9" s="68">
        <v>0.05</v>
      </c>
      <c r="F9" s="61"/>
      <c r="G9" s="47" t="s">
        <v>156</v>
      </c>
      <c r="H9" s="68">
        <v>0.03</v>
      </c>
      <c r="J9" s="209" t="s">
        <v>274</v>
      </c>
      <c r="K9" s="88">
        <v>0.1</v>
      </c>
      <c r="L9" s="47"/>
    </row>
    <row r="10" spans="1:12" ht="12.75" customHeight="1" x14ac:dyDescent="0.2">
      <c r="A10" s="65" t="s">
        <v>154</v>
      </c>
      <c r="B10" s="68">
        <v>0.08</v>
      </c>
      <c r="C10" s="61"/>
      <c r="D10" s="32" t="s">
        <v>155</v>
      </c>
      <c r="E10" s="68">
        <v>5.5E-2</v>
      </c>
      <c r="F10" s="61"/>
      <c r="G10" s="66" t="s">
        <v>160</v>
      </c>
      <c r="H10" s="68">
        <v>0.03</v>
      </c>
      <c r="L10" s="70"/>
    </row>
    <row r="11" spans="1:12" ht="12.75" customHeight="1" x14ac:dyDescent="0.2">
      <c r="A11" s="65" t="s">
        <v>158</v>
      </c>
      <c r="B11" s="68">
        <v>0.05</v>
      </c>
      <c r="C11" s="61"/>
      <c r="D11" s="32" t="s">
        <v>159</v>
      </c>
      <c r="E11" s="68">
        <v>5.5E-2</v>
      </c>
      <c r="F11" s="61"/>
      <c r="G11" t="s">
        <v>275</v>
      </c>
      <c r="H11" s="68">
        <v>0.04</v>
      </c>
      <c r="L11" s="47"/>
    </row>
    <row r="12" spans="1:12" ht="12.75" customHeight="1" x14ac:dyDescent="0.2">
      <c r="A12" s="65" t="s">
        <v>162</v>
      </c>
      <c r="B12" s="68">
        <v>0.08</v>
      </c>
      <c r="C12" s="61"/>
      <c r="D12" s="57" t="s">
        <v>163</v>
      </c>
      <c r="E12" s="68">
        <v>2.5000000000000001E-2</v>
      </c>
      <c r="F12" s="61"/>
      <c r="G12" s="70" t="s">
        <v>164</v>
      </c>
      <c r="H12" s="68">
        <v>0.12</v>
      </c>
      <c r="L12" s="47"/>
    </row>
    <row r="13" spans="1:12" ht="12.75" customHeight="1" x14ac:dyDescent="0.2">
      <c r="A13" s="65" t="s">
        <v>166</v>
      </c>
      <c r="B13" s="68">
        <v>0.05</v>
      </c>
      <c r="C13" s="61"/>
      <c r="D13" s="57" t="s">
        <v>167</v>
      </c>
      <c r="E13" s="68">
        <v>0.03</v>
      </c>
      <c r="F13" s="61"/>
      <c r="G13" s="66" t="s">
        <v>168</v>
      </c>
      <c r="H13" s="68">
        <v>0.02</v>
      </c>
      <c r="L13" s="47"/>
    </row>
    <row r="14" spans="1:12" ht="12.75" customHeight="1" x14ac:dyDescent="0.2">
      <c r="A14" s="65" t="s">
        <v>170</v>
      </c>
      <c r="B14" s="68">
        <v>5.5E-2</v>
      </c>
      <c r="C14" s="61"/>
      <c r="D14" s="47" t="s">
        <v>171</v>
      </c>
      <c r="E14" s="68">
        <v>2.5000000000000001E-2</v>
      </c>
      <c r="F14" s="61"/>
      <c r="G14" s="70" t="s">
        <v>172</v>
      </c>
      <c r="H14" s="68">
        <v>0.05</v>
      </c>
      <c r="L14" s="47"/>
    </row>
    <row r="15" spans="1:12" ht="12.75" customHeight="1" x14ac:dyDescent="0.2">
      <c r="A15" s="65" t="s">
        <v>174</v>
      </c>
      <c r="B15" s="68">
        <v>5.5E-2</v>
      </c>
      <c r="C15" s="61"/>
      <c r="D15" s="47" t="s">
        <v>276</v>
      </c>
      <c r="E15" s="68">
        <v>0.03</v>
      </c>
      <c r="F15" s="61"/>
      <c r="G15" s="70" t="s">
        <v>175</v>
      </c>
      <c r="H15" s="68">
        <v>0.05</v>
      </c>
      <c r="L15" s="47"/>
    </row>
    <row r="16" spans="1:12" ht="12.75" customHeight="1" x14ac:dyDescent="0.2">
      <c r="A16" s="57" t="s">
        <v>277</v>
      </c>
      <c r="B16" s="68">
        <v>7.0000000000000007E-2</v>
      </c>
      <c r="C16" s="61"/>
      <c r="D16" s="57" t="s">
        <v>177</v>
      </c>
      <c r="E16" s="68">
        <v>0.04</v>
      </c>
      <c r="F16" s="61"/>
      <c r="G16" s="70" t="s">
        <v>278</v>
      </c>
      <c r="H16" s="68">
        <v>0.03</v>
      </c>
      <c r="J16" s="47"/>
      <c r="K16" s="47"/>
      <c r="L16" s="47"/>
    </row>
    <row r="17" spans="1:12" ht="12.75" customHeight="1" x14ac:dyDescent="0.2">
      <c r="A17" s="57" t="s">
        <v>279</v>
      </c>
      <c r="B17" s="68">
        <v>0.05</v>
      </c>
      <c r="C17" s="61"/>
      <c r="D17" s="57" t="s">
        <v>178</v>
      </c>
      <c r="E17" s="68">
        <v>0.04</v>
      </c>
      <c r="F17" s="61"/>
      <c r="G17" s="70" t="s">
        <v>179</v>
      </c>
      <c r="H17" s="68">
        <v>0.06</v>
      </c>
      <c r="J17" s="210" t="s">
        <v>11</v>
      </c>
      <c r="K17" s="71"/>
      <c r="L17" s="47"/>
    </row>
    <row r="18" spans="1:12" ht="12.75" customHeight="1" x14ac:dyDescent="0.2">
      <c r="A18" s="47" t="s">
        <v>180</v>
      </c>
      <c r="B18" s="68">
        <v>4.4999999999999998E-2</v>
      </c>
      <c r="C18" s="61"/>
      <c r="D18" s="57" t="s">
        <v>181</v>
      </c>
      <c r="E18" s="68">
        <v>0.02</v>
      </c>
      <c r="F18" s="61"/>
      <c r="G18" s="70" t="s">
        <v>182</v>
      </c>
      <c r="H18" s="68">
        <v>0.04</v>
      </c>
      <c r="J18" s="211" t="s">
        <v>186</v>
      </c>
      <c r="K18" s="72"/>
      <c r="L18" s="47"/>
    </row>
    <row r="19" spans="1:12" ht="12.75" customHeight="1" x14ac:dyDescent="0.2">
      <c r="A19" s="47" t="s">
        <v>183</v>
      </c>
      <c r="B19" s="68">
        <v>2.5000000000000001E-2</v>
      </c>
      <c r="C19" s="61"/>
      <c r="D19" s="47" t="s">
        <v>184</v>
      </c>
      <c r="E19" s="68">
        <v>0.02</v>
      </c>
      <c r="F19" s="61"/>
      <c r="G19" s="70" t="s">
        <v>185</v>
      </c>
      <c r="H19" s="68">
        <v>0.06</v>
      </c>
      <c r="J19" s="212" t="s">
        <v>190</v>
      </c>
      <c r="K19" s="72"/>
      <c r="L19" s="47"/>
    </row>
    <row r="20" spans="1:12" ht="12.75" customHeight="1" x14ac:dyDescent="0.2">
      <c r="A20" s="69" t="s">
        <v>187</v>
      </c>
      <c r="B20" s="68">
        <v>0.06</v>
      </c>
      <c r="C20" s="61"/>
      <c r="D20" s="57" t="s">
        <v>188</v>
      </c>
      <c r="E20" s="68">
        <v>7.0000000000000007E-2</v>
      </c>
      <c r="F20" s="61"/>
      <c r="G20" s="70" t="s">
        <v>189</v>
      </c>
      <c r="H20" s="68">
        <v>0.04</v>
      </c>
      <c r="J20" s="212"/>
      <c r="K20" s="72"/>
      <c r="L20" s="47"/>
    </row>
    <row r="21" spans="1:12" ht="12.75" customHeight="1" x14ac:dyDescent="0.2">
      <c r="A21" s="57" t="s">
        <v>191</v>
      </c>
      <c r="B21" s="68">
        <v>0.03</v>
      </c>
      <c r="C21" s="61"/>
      <c r="D21" s="57" t="s">
        <v>192</v>
      </c>
      <c r="E21" s="68">
        <v>0.05</v>
      </c>
      <c r="F21" s="61"/>
      <c r="G21" s="70" t="s">
        <v>193</v>
      </c>
      <c r="H21" s="68">
        <v>0.06</v>
      </c>
      <c r="J21" s="211" t="s">
        <v>196</v>
      </c>
      <c r="K21" s="72"/>
      <c r="L21" s="47"/>
    </row>
    <row r="22" spans="1:12" ht="12.75" customHeight="1" x14ac:dyDescent="0.2">
      <c r="A22" s="57" t="s">
        <v>194</v>
      </c>
      <c r="B22" s="68">
        <v>0.03</v>
      </c>
      <c r="C22" s="61"/>
      <c r="D22" s="57" t="s">
        <v>195</v>
      </c>
      <c r="E22" s="68">
        <v>5.5E-2</v>
      </c>
      <c r="F22" s="61"/>
      <c r="G22" s="70" t="s">
        <v>280</v>
      </c>
      <c r="H22" s="68">
        <v>0.03</v>
      </c>
      <c r="J22" s="212" t="s">
        <v>200</v>
      </c>
      <c r="K22" s="72"/>
      <c r="L22" s="47"/>
    </row>
    <row r="23" spans="1:12" ht="12.75" customHeight="1" x14ac:dyDescent="0.2">
      <c r="A23" s="57" t="s">
        <v>197</v>
      </c>
      <c r="B23" s="68">
        <v>0.04</v>
      </c>
      <c r="C23" s="61"/>
      <c r="D23" s="57" t="s">
        <v>198</v>
      </c>
      <c r="E23" s="68">
        <v>7.0000000000000007E-2</v>
      </c>
      <c r="F23" s="61"/>
      <c r="G23" s="213" t="s">
        <v>281</v>
      </c>
      <c r="H23" s="68">
        <v>0.06</v>
      </c>
      <c r="J23" s="212" t="s">
        <v>325</v>
      </c>
      <c r="K23" s="36"/>
      <c r="L23" s="47"/>
    </row>
    <row r="24" spans="1:12" ht="12.75" customHeight="1" x14ac:dyDescent="0.2">
      <c r="A24" s="57" t="s">
        <v>282</v>
      </c>
      <c r="B24" s="68">
        <v>0.05</v>
      </c>
      <c r="C24" s="61"/>
      <c r="D24" s="57" t="s">
        <v>201</v>
      </c>
      <c r="E24" s="68">
        <v>0.05</v>
      </c>
      <c r="F24" s="61"/>
      <c r="G24" s="47" t="s">
        <v>199</v>
      </c>
      <c r="H24" s="68">
        <v>0.05</v>
      </c>
      <c r="J24" s="73" t="s">
        <v>206</v>
      </c>
      <c r="K24" s="74"/>
      <c r="L24" s="47"/>
    </row>
    <row r="25" spans="1:12" ht="12.75" customHeight="1" x14ac:dyDescent="0.2">
      <c r="A25" s="57" t="s">
        <v>203</v>
      </c>
      <c r="B25" s="68">
        <v>0.06</v>
      </c>
      <c r="C25" s="61"/>
      <c r="D25" s="57" t="s">
        <v>204</v>
      </c>
      <c r="E25" s="68">
        <v>5.5E-2</v>
      </c>
      <c r="F25" s="61"/>
      <c r="G25" s="47" t="s">
        <v>202</v>
      </c>
      <c r="H25" s="68">
        <v>0.03</v>
      </c>
      <c r="L25" s="47"/>
    </row>
    <row r="26" spans="1:12" ht="12.75" customHeight="1" x14ac:dyDescent="0.2">
      <c r="A26" s="57" t="s">
        <v>207</v>
      </c>
      <c r="B26" s="68">
        <v>0.06</v>
      </c>
      <c r="C26" s="61"/>
      <c r="D26" s="65" t="s">
        <v>208</v>
      </c>
      <c r="E26" s="68">
        <v>7.0000000000000007E-2</v>
      </c>
      <c r="F26" s="61"/>
      <c r="G26" s="47" t="s">
        <v>205</v>
      </c>
      <c r="H26" s="68">
        <v>0.05</v>
      </c>
      <c r="L26" s="47"/>
    </row>
    <row r="27" spans="1:12" ht="12.75" customHeight="1" x14ac:dyDescent="0.2">
      <c r="A27" s="57" t="s">
        <v>210</v>
      </c>
      <c r="B27" s="68">
        <v>0.03</v>
      </c>
      <c r="C27" s="61"/>
      <c r="D27" s="65" t="s">
        <v>211</v>
      </c>
      <c r="E27" s="68">
        <v>0.05</v>
      </c>
      <c r="F27" s="61"/>
      <c r="G27" s="47" t="s">
        <v>209</v>
      </c>
      <c r="H27" s="68">
        <v>0.04</v>
      </c>
      <c r="L27" s="47"/>
    </row>
    <row r="28" spans="1:12" ht="12.75" customHeight="1" x14ac:dyDescent="0.2">
      <c r="A28" s="57" t="s">
        <v>283</v>
      </c>
      <c r="B28" s="68">
        <v>0.03</v>
      </c>
      <c r="C28" s="61"/>
      <c r="D28" s="65" t="s">
        <v>214</v>
      </c>
      <c r="E28" s="68">
        <v>5.5E-2</v>
      </c>
      <c r="F28" s="61"/>
      <c r="G28" s="47" t="s">
        <v>212</v>
      </c>
      <c r="H28" s="68">
        <v>0.03</v>
      </c>
      <c r="I28" s="47"/>
      <c r="L28" s="47"/>
    </row>
    <row r="29" spans="1:12" ht="12.75" customHeight="1" x14ac:dyDescent="0.2">
      <c r="A29" s="57" t="s">
        <v>213</v>
      </c>
      <c r="B29" s="68">
        <v>0.03</v>
      </c>
      <c r="C29" s="61"/>
      <c r="D29" s="57" t="s">
        <v>217</v>
      </c>
      <c r="E29" s="68">
        <v>0.02</v>
      </c>
      <c r="F29" s="61"/>
      <c r="G29" s="47" t="s">
        <v>215</v>
      </c>
      <c r="H29" s="68">
        <v>0.04</v>
      </c>
      <c r="I29" s="47"/>
      <c r="J29" s="47"/>
      <c r="K29" s="47"/>
      <c r="L29" s="47"/>
    </row>
    <row r="30" spans="1:12" ht="12.75" customHeight="1" x14ac:dyDescent="0.2">
      <c r="A30" s="57" t="s">
        <v>284</v>
      </c>
      <c r="B30" s="68">
        <v>0.03</v>
      </c>
      <c r="D30" s="57" t="s">
        <v>220</v>
      </c>
      <c r="E30" s="68">
        <v>0.02</v>
      </c>
      <c r="F30" s="32"/>
      <c r="G30" s="70" t="s">
        <v>218</v>
      </c>
      <c r="H30" s="68">
        <v>0.02</v>
      </c>
    </row>
    <row r="31" spans="1:12" ht="12.75" customHeight="1" x14ac:dyDescent="0.2">
      <c r="A31" s="57" t="s">
        <v>216</v>
      </c>
      <c r="B31" s="68">
        <v>0.03</v>
      </c>
      <c r="D31" s="47" t="s">
        <v>222</v>
      </c>
      <c r="E31" s="68">
        <v>7.0000000000000007E-2</v>
      </c>
      <c r="F31" s="32"/>
      <c r="G31" s="70" t="s">
        <v>221</v>
      </c>
      <c r="H31" s="68">
        <v>0.03</v>
      </c>
    </row>
    <row r="32" spans="1:12" ht="12.75" customHeight="1" x14ac:dyDescent="0.2">
      <c r="A32" s="57" t="s">
        <v>219</v>
      </c>
      <c r="B32" s="68">
        <v>0.06</v>
      </c>
      <c r="D32" s="47" t="s">
        <v>225</v>
      </c>
      <c r="E32" s="68">
        <v>0.05</v>
      </c>
      <c r="F32" s="32"/>
      <c r="G32" s="70" t="s">
        <v>223</v>
      </c>
      <c r="H32" s="68">
        <v>0.05</v>
      </c>
    </row>
    <row r="33" spans="1:12" ht="12.75" customHeight="1" x14ac:dyDescent="0.2">
      <c r="A33" s="57" t="s">
        <v>285</v>
      </c>
      <c r="B33" s="68">
        <v>0.03</v>
      </c>
      <c r="D33" s="57" t="s">
        <v>228</v>
      </c>
      <c r="E33" s="68">
        <v>0.06</v>
      </c>
      <c r="F33" s="32"/>
      <c r="G33" s="70" t="s">
        <v>226</v>
      </c>
      <c r="H33" s="68">
        <v>0.03</v>
      </c>
    </row>
    <row r="34" spans="1:12" ht="12.75" customHeight="1" x14ac:dyDescent="0.2">
      <c r="A34" s="57" t="s">
        <v>224</v>
      </c>
      <c r="B34" s="68">
        <v>0.02</v>
      </c>
      <c r="D34" s="57" t="s">
        <v>231</v>
      </c>
      <c r="E34" s="68">
        <v>0.06</v>
      </c>
      <c r="F34" s="32"/>
      <c r="G34" s="70" t="s">
        <v>229</v>
      </c>
      <c r="H34" s="68">
        <v>0.05</v>
      </c>
    </row>
    <row r="35" spans="1:12" ht="12.75" customHeight="1" x14ac:dyDescent="0.2">
      <c r="A35" s="47" t="s">
        <v>227</v>
      </c>
      <c r="B35" s="68">
        <v>7.0000000000000007E-2</v>
      </c>
      <c r="D35" s="57" t="s">
        <v>234</v>
      </c>
      <c r="E35" s="68">
        <v>0.06</v>
      </c>
      <c r="F35" s="32"/>
      <c r="G35" s="70" t="s">
        <v>232</v>
      </c>
      <c r="H35" s="68">
        <v>0.03</v>
      </c>
    </row>
    <row r="36" spans="1:12" ht="12.75" customHeight="1" x14ac:dyDescent="0.2">
      <c r="A36" s="47" t="s">
        <v>230</v>
      </c>
      <c r="B36" s="68">
        <v>5.5E-2</v>
      </c>
      <c r="D36" s="57" t="s">
        <v>237</v>
      </c>
      <c r="E36" s="68">
        <v>0.06</v>
      </c>
      <c r="F36" s="32"/>
      <c r="G36" s="214" t="s">
        <v>286</v>
      </c>
      <c r="H36" s="215">
        <v>0.03</v>
      </c>
    </row>
    <row r="37" spans="1:12" ht="13.5" customHeight="1" x14ac:dyDescent="0.2">
      <c r="A37" s="65" t="s">
        <v>233</v>
      </c>
      <c r="B37" s="68">
        <v>0.12</v>
      </c>
      <c r="D37" s="57" t="s">
        <v>240</v>
      </c>
      <c r="E37" s="68">
        <v>0.03</v>
      </c>
      <c r="F37" s="32"/>
      <c r="G37" s="47" t="s">
        <v>235</v>
      </c>
      <c r="H37" s="68">
        <v>0.05</v>
      </c>
    </row>
    <row r="38" spans="1:12" ht="12.75" customHeight="1" x14ac:dyDescent="0.2">
      <c r="A38" s="65" t="s">
        <v>236</v>
      </c>
      <c r="B38" s="68">
        <v>7.0000000000000007E-2</v>
      </c>
      <c r="D38" s="57" t="s">
        <v>242</v>
      </c>
      <c r="E38" s="68">
        <v>0.03</v>
      </c>
      <c r="F38" s="32"/>
      <c r="G38" s="47" t="s">
        <v>238</v>
      </c>
      <c r="H38" s="68">
        <v>0.03</v>
      </c>
    </row>
    <row r="39" spans="1:12" ht="12.75" customHeight="1" x14ac:dyDescent="0.2">
      <c r="A39" s="65" t="s">
        <v>239</v>
      </c>
      <c r="B39" s="68">
        <v>7.0000000000000007E-2</v>
      </c>
      <c r="D39" s="65" t="s">
        <v>245</v>
      </c>
      <c r="E39" s="68">
        <v>7.0000000000000007E-2</v>
      </c>
      <c r="F39" s="32"/>
      <c r="G39" s="57" t="s">
        <v>238</v>
      </c>
      <c r="H39" s="68">
        <v>0.03</v>
      </c>
    </row>
    <row r="40" spans="1:12" ht="12.75" customHeight="1" x14ac:dyDescent="0.2">
      <c r="A40" s="65" t="s">
        <v>241</v>
      </c>
      <c r="B40" s="68">
        <v>7.0000000000000007E-2</v>
      </c>
      <c r="D40" s="57" t="s">
        <v>248</v>
      </c>
      <c r="E40" s="68">
        <v>0.05</v>
      </c>
      <c r="F40" s="32"/>
      <c r="G40" s="70" t="s">
        <v>243</v>
      </c>
      <c r="H40" s="68">
        <v>0.05</v>
      </c>
    </row>
    <row r="41" spans="1:12" ht="12.75" customHeight="1" x14ac:dyDescent="0.2">
      <c r="A41" s="47" t="s">
        <v>244</v>
      </c>
      <c r="B41" s="68">
        <v>0.02</v>
      </c>
      <c r="D41" s="57" t="s">
        <v>250</v>
      </c>
      <c r="E41" s="68">
        <v>5.5E-2</v>
      </c>
      <c r="F41" s="32"/>
      <c r="G41" s="47" t="s">
        <v>246</v>
      </c>
      <c r="H41" s="68">
        <v>0.03</v>
      </c>
    </row>
    <row r="42" spans="1:12" ht="12.75" customHeight="1" x14ac:dyDescent="0.2">
      <c r="A42" s="47" t="s">
        <v>247</v>
      </c>
      <c r="B42" s="68">
        <v>0.02</v>
      </c>
      <c r="C42" s="47"/>
      <c r="D42" s="57" t="s">
        <v>251</v>
      </c>
      <c r="E42" s="68">
        <v>0.03</v>
      </c>
      <c r="F42" s="47"/>
      <c r="G42" s="70" t="s">
        <v>249</v>
      </c>
      <c r="H42" s="68">
        <v>2.5000000000000001E-2</v>
      </c>
      <c r="I42" s="47"/>
      <c r="J42" s="47"/>
      <c r="K42" s="47"/>
      <c r="L42" s="47"/>
    </row>
    <row r="43" spans="1:12" ht="11.25" customHeight="1" x14ac:dyDescent="0.2">
      <c r="A43" s="57" t="s">
        <v>215</v>
      </c>
      <c r="B43" s="68">
        <v>0.06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</row>
    <row r="44" spans="1:12" ht="11.25" customHeight="1" x14ac:dyDescent="0.2">
      <c r="A44" s="79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</row>
    <row r="45" spans="1:12" ht="12.75" hidden="1" customHeight="1" x14ac:dyDescent="0.2">
      <c r="A45" s="79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 ht="12.75" hidden="1" customHeight="1" x14ac:dyDescent="0.2">
      <c r="A46" s="79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</row>
    <row r="47" spans="1:12" ht="12.75" hidden="1" customHeight="1" x14ac:dyDescent="0.2">
      <c r="A47" s="79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</row>
    <row r="48" spans="1:12" ht="12.75" hidden="1" customHeight="1" x14ac:dyDescent="0.2">
      <c r="A48" s="79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</row>
    <row r="49" spans="1:12" ht="12.75" hidden="1" customHeight="1" x14ac:dyDescent="0.2">
      <c r="A49" s="79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</row>
    <row r="50" spans="1:12" ht="12.75" hidden="1" customHeight="1" x14ac:dyDescent="0.2">
      <c r="A50" s="79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</row>
    <row r="51" spans="1:12" ht="12.75" hidden="1" customHeight="1" x14ac:dyDescent="0.2">
      <c r="A51" s="79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</row>
    <row r="52" spans="1:12" ht="11.25" customHeight="1" x14ac:dyDescent="0.2">
      <c r="A52" s="7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</row>
    <row r="53" spans="1:12" ht="11.25" customHeight="1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</row>
    <row r="54" spans="1:12" ht="11.2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</row>
    <row r="55" spans="1:12" ht="11.2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</row>
    <row r="56" spans="1:12" ht="11.25" customHeight="1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</row>
    <row r="57" spans="1:12" ht="11.25" customHeight="1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</row>
    <row r="58" spans="1:12" ht="11.25" customHeight="1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</row>
    <row r="59" spans="1:12" ht="11.25" customHeight="1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</row>
    <row r="60" spans="1:12" ht="11.25" customHeight="1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</row>
    <row r="61" spans="1:12" ht="11.25" customHeight="1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</row>
    <row r="62" spans="1:12" ht="11.25" customHeight="1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</row>
    <row r="63" spans="1:12" ht="11.25" customHeight="1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</row>
    <row r="64" spans="1:12" ht="11.25" customHeight="1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</row>
    <row r="65" spans="1:12" ht="11.25" customHeight="1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</row>
    <row r="66" spans="1:12" ht="11.25" customHeight="1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</row>
    <row r="67" spans="1:12" ht="11.25" customHeight="1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</row>
    <row r="68" spans="1:12" ht="11.25" customHeight="1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</row>
    <row r="69" spans="1:12" ht="11.25" customHeight="1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</row>
    <row r="70" spans="1:12" ht="11.25" customHeight="1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</row>
    <row r="71" spans="1:12" ht="11.25" customHeight="1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</row>
    <row r="72" spans="1:12" ht="12.75" customHeight="1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</row>
    <row r="73" spans="1:12" ht="11.25" customHeight="1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</row>
    <row r="74" spans="1:12" ht="11.25" customHeight="1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</row>
    <row r="75" spans="1:12" ht="11.25" customHeight="1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</row>
    <row r="76" spans="1:12" ht="11.25" customHeight="1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</row>
    <row r="77" spans="1:12" ht="12.75" customHeight="1" x14ac:dyDescent="0.2"/>
    <row r="78" spans="1:12" ht="12.75" customHeight="1" x14ac:dyDescent="0.2"/>
    <row r="79" spans="1:12" ht="12.75" customHeight="1" x14ac:dyDescent="0.2"/>
    <row r="80" spans="1:12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</sheetData>
  <printOptions horizontalCentered="1"/>
  <pageMargins left="0.2" right="0.2" top="0.6" bottom="0.25" header="0.3" footer="0.3"/>
  <pageSetup orientation="landscape" r:id="rId1"/>
  <headerFooter>
    <oddHeader>&amp;C&amp;"Arial,Bold"&amp;12EXTRA RESPONSIBILITY POSITIONS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opLeftCell="A5" workbookViewId="0">
      <selection activeCell="D21" sqref="D21"/>
    </sheetView>
  </sheetViews>
  <sheetFormatPr defaultColWidth="14.42578125" defaultRowHeight="15" customHeight="1" x14ac:dyDescent="0.2"/>
  <cols>
    <col min="1" max="1" width="2.7109375" customWidth="1"/>
    <col min="2" max="2" width="28.7109375" customWidth="1"/>
    <col min="3" max="3" width="4.7109375" customWidth="1"/>
    <col min="4" max="4" width="18.28515625" customWidth="1"/>
    <col min="5" max="5" width="10.7109375" customWidth="1"/>
    <col min="6" max="6" width="9.140625" hidden="1" customWidth="1"/>
    <col min="7" max="26" width="8" customWidth="1"/>
  </cols>
  <sheetData>
    <row r="1" spans="1:26" ht="15.75" customHeight="1" x14ac:dyDescent="0.25">
      <c r="A1" s="13" t="s">
        <v>12</v>
      </c>
      <c r="B1" s="14"/>
      <c r="C1" s="14"/>
      <c r="D1" s="15" t="s">
        <v>13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">
      <c r="A2" s="17"/>
      <c r="B2" s="16" t="s">
        <v>14</v>
      </c>
      <c r="C2" s="16"/>
      <c r="D2" s="18">
        <v>100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x14ac:dyDescent="0.2">
      <c r="A3" s="17"/>
      <c r="B3" s="16" t="s">
        <v>15</v>
      </c>
      <c r="C3" s="16"/>
      <c r="D3" s="18">
        <v>90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x14ac:dyDescent="0.2">
      <c r="A4" s="17"/>
      <c r="B4" s="16" t="s">
        <v>16</v>
      </c>
      <c r="C4" s="16"/>
      <c r="D4" s="18">
        <v>190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x14ac:dyDescent="0.2">
      <c r="A5" s="17"/>
      <c r="B5" s="16"/>
      <c r="C5" s="16"/>
      <c r="D5" s="18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5.75" customHeight="1" x14ac:dyDescent="0.25">
      <c r="A6" s="19" t="s">
        <v>17</v>
      </c>
      <c r="B6" s="16"/>
      <c r="C6" s="16"/>
      <c r="D6" s="18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x14ac:dyDescent="0.2">
      <c r="A7" s="17"/>
      <c r="B7" s="16" t="s">
        <v>18</v>
      </c>
      <c r="C7" s="16"/>
      <c r="D7" s="130">
        <v>90</v>
      </c>
      <c r="E7" s="16"/>
      <c r="F7" s="20">
        <f t="shared" ref="F7:F8" si="0">D7/7.25</f>
        <v>12.413793103448276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x14ac:dyDescent="0.2">
      <c r="A8" s="17"/>
      <c r="B8" s="16" t="s">
        <v>16</v>
      </c>
      <c r="C8" s="16"/>
      <c r="D8" s="130">
        <v>97</v>
      </c>
      <c r="E8" s="16"/>
      <c r="F8" s="20">
        <f t="shared" si="0"/>
        <v>13.379310344827585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x14ac:dyDescent="0.2">
      <c r="A9" s="17"/>
      <c r="B9" s="16"/>
      <c r="C9" s="16"/>
      <c r="D9" s="130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customHeight="1" x14ac:dyDescent="0.25">
      <c r="A10" s="19" t="s">
        <v>19</v>
      </c>
      <c r="B10" s="16"/>
      <c r="C10" s="16"/>
      <c r="D10" s="130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x14ac:dyDescent="0.2">
      <c r="A11" s="17"/>
      <c r="B11" s="16" t="s">
        <v>18</v>
      </c>
      <c r="C11" s="16"/>
      <c r="D11" s="130">
        <v>90</v>
      </c>
      <c r="E11" s="16"/>
      <c r="F11" s="20">
        <f>D11/8</f>
        <v>11.25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x14ac:dyDescent="0.2">
      <c r="A12" s="21"/>
      <c r="B12" s="22" t="s">
        <v>16</v>
      </c>
      <c r="C12" s="22"/>
      <c r="D12" s="131">
        <v>97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2">
      <c r="A13" s="16"/>
      <c r="B13" s="16"/>
      <c r="C13" s="16"/>
      <c r="D13" s="132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x14ac:dyDescent="0.2">
      <c r="A14" s="16"/>
      <c r="B14" s="16"/>
      <c r="C14" s="16"/>
      <c r="D14" s="132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5.75" customHeight="1" x14ac:dyDescent="0.25">
      <c r="A15" s="13" t="s">
        <v>20</v>
      </c>
      <c r="B15" s="14"/>
      <c r="C15" s="14"/>
      <c r="D15" s="133" t="s">
        <v>21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x14ac:dyDescent="0.2">
      <c r="A16" s="17"/>
      <c r="B16" s="16" t="s">
        <v>22</v>
      </c>
      <c r="C16" s="16"/>
      <c r="D16" s="130">
        <v>18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x14ac:dyDescent="0.2">
      <c r="A17" s="17"/>
      <c r="B17" s="16" t="s">
        <v>23</v>
      </c>
      <c r="C17" s="16"/>
      <c r="D17" s="130" t="s">
        <v>24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5.75" customHeight="1" x14ac:dyDescent="0.2">
      <c r="A18" s="17"/>
      <c r="B18" s="16"/>
      <c r="C18" s="16"/>
      <c r="D18" s="130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5.75" customHeight="1" x14ac:dyDescent="0.25">
      <c r="A19" s="19" t="s">
        <v>25</v>
      </c>
      <c r="B19" s="16"/>
      <c r="C19" s="16"/>
      <c r="D19" s="130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5.75" customHeight="1" x14ac:dyDescent="0.2">
      <c r="A20" s="17"/>
      <c r="B20" s="16" t="s">
        <v>22</v>
      </c>
      <c r="C20" s="16"/>
      <c r="D20" s="130">
        <v>11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5.75" customHeight="1" x14ac:dyDescent="0.2">
      <c r="A21" s="17"/>
      <c r="B21" s="16"/>
      <c r="C21" s="16"/>
      <c r="D21" s="18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5.75" customHeight="1" x14ac:dyDescent="0.25">
      <c r="A22" s="19" t="s">
        <v>26</v>
      </c>
      <c r="B22" s="16"/>
      <c r="C22" s="16"/>
      <c r="D22" s="18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5.75" customHeight="1" x14ac:dyDescent="0.25">
      <c r="A23" s="128"/>
      <c r="B23" s="129" t="s">
        <v>263</v>
      </c>
      <c r="C23" s="16"/>
      <c r="D23" s="18">
        <v>30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5.75" customHeight="1" x14ac:dyDescent="0.25">
      <c r="A24" s="19"/>
      <c r="B24" s="16" t="s">
        <v>27</v>
      </c>
      <c r="C24" s="16"/>
      <c r="D24" s="18">
        <v>26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5.75" customHeight="1" x14ac:dyDescent="0.25">
      <c r="A25" s="19"/>
      <c r="B25" s="16" t="s">
        <v>28</v>
      </c>
      <c r="C25" s="16"/>
      <c r="D25" s="18">
        <v>26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5.75" customHeight="1" x14ac:dyDescent="0.2">
      <c r="A26" s="17"/>
      <c r="B26" s="16" t="s">
        <v>29</v>
      </c>
      <c r="C26" s="16"/>
      <c r="D26" s="18">
        <v>26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5.75" customHeight="1" x14ac:dyDescent="0.2">
      <c r="A27" s="17"/>
      <c r="B27" s="16" t="s">
        <v>30</v>
      </c>
      <c r="C27" s="16"/>
      <c r="D27" s="18">
        <v>26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5.75" customHeight="1" x14ac:dyDescent="0.2">
      <c r="A28" s="17"/>
      <c r="B28" s="16" t="s">
        <v>31</v>
      </c>
      <c r="C28" s="16"/>
      <c r="D28" s="18">
        <v>20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5.75" customHeight="1" x14ac:dyDescent="0.2">
      <c r="A29" s="17"/>
      <c r="B29" s="16" t="s">
        <v>32</v>
      </c>
      <c r="C29" s="16"/>
      <c r="D29" s="18">
        <v>14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5.75" customHeight="1" x14ac:dyDescent="0.2">
      <c r="A30" s="17"/>
      <c r="B30" s="16" t="s">
        <v>33</v>
      </c>
      <c r="C30" s="16"/>
      <c r="D30" s="18">
        <v>11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5.75" customHeight="1" x14ac:dyDescent="0.2">
      <c r="A31" s="17"/>
      <c r="B31" s="16" t="s">
        <v>34</v>
      </c>
      <c r="C31" s="16"/>
      <c r="D31" s="18">
        <v>26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5.75" customHeight="1" x14ac:dyDescent="0.2">
      <c r="A32" s="21"/>
      <c r="B32" s="22" t="s">
        <v>35</v>
      </c>
      <c r="C32" s="22"/>
      <c r="D32" s="23">
        <v>61.15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5.75" customHeight="1" x14ac:dyDescent="0.2">
      <c r="A33" s="16"/>
      <c r="B33" s="16"/>
      <c r="C33" s="16"/>
      <c r="D33" s="20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5.75" customHeight="1" x14ac:dyDescent="0.2">
      <c r="A34" s="16"/>
      <c r="B34" s="16"/>
      <c r="C34" s="16"/>
      <c r="D34" s="20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5.75" customHeight="1" x14ac:dyDescent="0.2">
      <c r="A35" s="16"/>
      <c r="B35" s="16"/>
      <c r="C35" s="16"/>
      <c r="D35" s="20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5.75" customHeight="1" x14ac:dyDescent="0.2">
      <c r="A36" s="16"/>
      <c r="B36" s="16"/>
      <c r="C36" s="16"/>
      <c r="D36" s="20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5.75" customHeight="1" x14ac:dyDescent="0.2">
      <c r="A37" s="16"/>
      <c r="B37" s="16"/>
      <c r="C37" s="16"/>
      <c r="D37" s="20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5.75" customHeight="1" x14ac:dyDescent="0.2">
      <c r="A38" s="16"/>
      <c r="B38" s="16"/>
      <c r="C38" s="16"/>
      <c r="D38" s="20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5.75" customHeight="1" x14ac:dyDescent="0.2">
      <c r="A39" s="16"/>
      <c r="B39" s="16"/>
      <c r="C39" s="16"/>
      <c r="D39" s="20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5.75" customHeight="1" x14ac:dyDescent="0.2">
      <c r="A40" s="16"/>
      <c r="B40" s="16"/>
      <c r="C40" s="16"/>
      <c r="D40" s="20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5.75" customHeight="1" x14ac:dyDescent="0.2">
      <c r="A41" s="16"/>
      <c r="B41" s="16"/>
      <c r="C41" s="16"/>
      <c r="D41" s="20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5.75" customHeight="1" x14ac:dyDescent="0.2">
      <c r="A42" s="16"/>
      <c r="B42" s="16"/>
      <c r="C42" s="16"/>
      <c r="D42" s="20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5.75" customHeight="1" x14ac:dyDescent="0.2">
      <c r="A43" s="16"/>
      <c r="B43" s="16"/>
      <c r="C43" s="16"/>
      <c r="D43" s="20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5.75" customHeight="1" x14ac:dyDescent="0.2">
      <c r="A44" s="16"/>
      <c r="B44" s="16"/>
      <c r="C44" s="16"/>
      <c r="D44" s="20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5.75" customHeight="1" x14ac:dyDescent="0.2">
      <c r="A45" s="16"/>
      <c r="B45" s="16"/>
      <c r="C45" s="16"/>
      <c r="D45" s="20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5.75" customHeight="1" x14ac:dyDescent="0.2">
      <c r="A46" s="16"/>
      <c r="B46" s="16"/>
      <c r="C46" s="16"/>
      <c r="D46" s="20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15.75" customHeight="1" x14ac:dyDescent="0.2">
      <c r="A47" s="16"/>
      <c r="B47" s="16"/>
      <c r="C47" s="16"/>
      <c r="D47" s="20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5.75" customHeight="1" x14ac:dyDescent="0.2">
      <c r="A48" s="16"/>
      <c r="B48" s="16"/>
      <c r="C48" s="16"/>
      <c r="D48" s="20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5.75" customHeight="1" x14ac:dyDescent="0.2">
      <c r="A49" s="16"/>
      <c r="B49" s="16"/>
      <c r="C49" s="16"/>
      <c r="D49" s="20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5.75" customHeight="1" x14ac:dyDescent="0.2">
      <c r="A50" s="16"/>
      <c r="B50" s="16"/>
      <c r="C50" s="16"/>
      <c r="D50" s="20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5.75" customHeight="1" x14ac:dyDescent="0.2">
      <c r="A51" s="16"/>
      <c r="B51" s="16"/>
      <c r="C51" s="16"/>
      <c r="D51" s="20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5.75" customHeight="1" x14ac:dyDescent="0.2">
      <c r="A52" s="16"/>
      <c r="B52" s="16"/>
      <c r="C52" s="16"/>
      <c r="D52" s="20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5.75" customHeight="1" x14ac:dyDescent="0.2">
      <c r="A53" s="16"/>
      <c r="B53" s="16"/>
      <c r="C53" s="16"/>
      <c r="D53" s="20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5.75" customHeight="1" x14ac:dyDescent="0.2">
      <c r="A54" s="16"/>
      <c r="B54" s="16"/>
      <c r="C54" s="16"/>
      <c r="D54" s="20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5.75" customHeight="1" x14ac:dyDescent="0.2">
      <c r="A55" s="16"/>
      <c r="B55" s="16"/>
      <c r="C55" s="16"/>
      <c r="D55" s="20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5.75" customHeight="1" x14ac:dyDescent="0.2">
      <c r="A56" s="16"/>
      <c r="B56" s="16"/>
      <c r="C56" s="16"/>
      <c r="D56" s="20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5.75" customHeight="1" x14ac:dyDescent="0.2">
      <c r="A57" s="16"/>
      <c r="B57" s="16"/>
      <c r="C57" s="16"/>
      <c r="D57" s="20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5.75" customHeight="1" x14ac:dyDescent="0.2">
      <c r="A58" s="16"/>
      <c r="B58" s="16"/>
      <c r="C58" s="16"/>
      <c r="D58" s="20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5.75" customHeight="1" x14ac:dyDescent="0.2">
      <c r="A59" s="16"/>
      <c r="B59" s="16"/>
      <c r="C59" s="16"/>
      <c r="D59" s="20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5.75" customHeight="1" x14ac:dyDescent="0.2">
      <c r="A60" s="16"/>
      <c r="B60" s="16"/>
      <c r="C60" s="16"/>
      <c r="D60" s="20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5.75" customHeight="1" x14ac:dyDescent="0.2">
      <c r="A61" s="16"/>
      <c r="B61" s="16"/>
      <c r="C61" s="16"/>
      <c r="D61" s="20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5.75" customHeight="1" x14ac:dyDescent="0.2">
      <c r="A62" s="16"/>
      <c r="B62" s="16"/>
      <c r="C62" s="16"/>
      <c r="D62" s="20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5.75" customHeight="1" x14ac:dyDescent="0.2">
      <c r="A63" s="16"/>
      <c r="B63" s="16"/>
      <c r="C63" s="16"/>
      <c r="D63" s="20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5.75" customHeight="1" x14ac:dyDescent="0.2">
      <c r="A64" s="16"/>
      <c r="B64" s="16"/>
      <c r="C64" s="16"/>
      <c r="D64" s="20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5.75" customHeight="1" x14ac:dyDescent="0.2">
      <c r="A65" s="16"/>
      <c r="B65" s="16"/>
      <c r="C65" s="16"/>
      <c r="D65" s="20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5.75" customHeight="1" x14ac:dyDescent="0.2">
      <c r="A66" s="16"/>
      <c r="B66" s="16"/>
      <c r="C66" s="16"/>
      <c r="D66" s="20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5.75" customHeight="1" x14ac:dyDescent="0.2">
      <c r="A67" s="16"/>
      <c r="B67" s="16"/>
      <c r="C67" s="16"/>
      <c r="D67" s="20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5.75" customHeight="1" x14ac:dyDescent="0.2">
      <c r="A68" s="16"/>
      <c r="B68" s="16"/>
      <c r="C68" s="16"/>
      <c r="D68" s="20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5.75" customHeight="1" x14ac:dyDescent="0.2">
      <c r="A69" s="16"/>
      <c r="B69" s="16"/>
      <c r="C69" s="16"/>
      <c r="D69" s="20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5.75" customHeight="1" x14ac:dyDescent="0.2">
      <c r="A70" s="16"/>
      <c r="B70" s="16"/>
      <c r="C70" s="16"/>
      <c r="D70" s="20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5.75" customHeight="1" x14ac:dyDescent="0.2">
      <c r="A71" s="16"/>
      <c r="B71" s="16"/>
      <c r="C71" s="16"/>
      <c r="D71" s="20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5.75" customHeight="1" x14ac:dyDescent="0.2">
      <c r="A72" s="16"/>
      <c r="B72" s="16"/>
      <c r="C72" s="16"/>
      <c r="D72" s="20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5.75" customHeight="1" x14ac:dyDescent="0.2">
      <c r="A73" s="16"/>
      <c r="B73" s="16"/>
      <c r="C73" s="16"/>
      <c r="D73" s="20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5.75" customHeight="1" x14ac:dyDescent="0.2">
      <c r="A74" s="16"/>
      <c r="B74" s="16"/>
      <c r="C74" s="16"/>
      <c r="D74" s="20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5.75" customHeight="1" x14ac:dyDescent="0.2">
      <c r="A75" s="16"/>
      <c r="B75" s="16"/>
      <c r="C75" s="16"/>
      <c r="D75" s="20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5.75" customHeight="1" x14ac:dyDescent="0.2">
      <c r="A76" s="16"/>
      <c r="B76" s="16"/>
      <c r="C76" s="16"/>
      <c r="D76" s="20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5.75" customHeight="1" x14ac:dyDescent="0.2">
      <c r="A77" s="16"/>
      <c r="B77" s="16"/>
      <c r="C77" s="16"/>
      <c r="D77" s="20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5.75" customHeight="1" x14ac:dyDescent="0.2">
      <c r="A78" s="16"/>
      <c r="B78" s="16"/>
      <c r="C78" s="16"/>
      <c r="D78" s="20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5.75" customHeight="1" x14ac:dyDescent="0.2">
      <c r="A79" s="16"/>
      <c r="B79" s="16"/>
      <c r="C79" s="16"/>
      <c r="D79" s="20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5.75" customHeight="1" x14ac:dyDescent="0.2">
      <c r="A80" s="16"/>
      <c r="B80" s="16"/>
      <c r="C80" s="16"/>
      <c r="D80" s="20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5.75" customHeight="1" x14ac:dyDescent="0.2">
      <c r="A81" s="16"/>
      <c r="B81" s="16"/>
      <c r="C81" s="16"/>
      <c r="D81" s="20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5.75" customHeight="1" x14ac:dyDescent="0.2">
      <c r="A82" s="16"/>
      <c r="B82" s="16"/>
      <c r="C82" s="16"/>
      <c r="D82" s="20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5.75" customHeight="1" x14ac:dyDescent="0.2">
      <c r="A83" s="16"/>
      <c r="B83" s="16"/>
      <c r="C83" s="16"/>
      <c r="D83" s="20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5.75" customHeight="1" x14ac:dyDescent="0.2">
      <c r="A84" s="16"/>
      <c r="B84" s="16"/>
      <c r="C84" s="16"/>
      <c r="D84" s="20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5.75" customHeight="1" x14ac:dyDescent="0.2">
      <c r="A85" s="16"/>
      <c r="B85" s="16"/>
      <c r="C85" s="16"/>
      <c r="D85" s="20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5.75" customHeight="1" x14ac:dyDescent="0.2">
      <c r="A86" s="16"/>
      <c r="B86" s="16"/>
      <c r="C86" s="16"/>
      <c r="D86" s="20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5.75" customHeight="1" x14ac:dyDescent="0.2">
      <c r="A87" s="16"/>
      <c r="B87" s="16"/>
      <c r="C87" s="16"/>
      <c r="D87" s="20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5.75" customHeight="1" x14ac:dyDescent="0.2">
      <c r="A88" s="16"/>
      <c r="B88" s="16"/>
      <c r="C88" s="16"/>
      <c r="D88" s="20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5.75" customHeight="1" x14ac:dyDescent="0.2">
      <c r="A89" s="16"/>
      <c r="B89" s="16"/>
      <c r="C89" s="16"/>
      <c r="D89" s="20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5.75" customHeight="1" x14ac:dyDescent="0.2">
      <c r="A90" s="16"/>
      <c r="B90" s="16"/>
      <c r="C90" s="16"/>
      <c r="D90" s="20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5.75" customHeight="1" x14ac:dyDescent="0.2">
      <c r="A91" s="16"/>
      <c r="B91" s="16"/>
      <c r="C91" s="16"/>
      <c r="D91" s="20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5.75" customHeight="1" x14ac:dyDescent="0.2">
      <c r="A92" s="16"/>
      <c r="B92" s="16"/>
      <c r="C92" s="16"/>
      <c r="D92" s="20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5.75" customHeight="1" x14ac:dyDescent="0.2">
      <c r="A93" s="16"/>
      <c r="B93" s="16"/>
      <c r="C93" s="16"/>
      <c r="D93" s="20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5.75" customHeight="1" x14ac:dyDescent="0.2">
      <c r="A94" s="16"/>
      <c r="B94" s="16"/>
      <c r="C94" s="16"/>
      <c r="D94" s="20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5.75" customHeight="1" x14ac:dyDescent="0.2">
      <c r="A95" s="16"/>
      <c r="B95" s="16"/>
      <c r="C95" s="16"/>
      <c r="D95" s="20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5.75" customHeight="1" x14ac:dyDescent="0.2">
      <c r="A96" s="16"/>
      <c r="B96" s="16"/>
      <c r="C96" s="16"/>
      <c r="D96" s="20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5.75" customHeight="1" x14ac:dyDescent="0.2">
      <c r="A97" s="16"/>
      <c r="B97" s="16"/>
      <c r="C97" s="16"/>
      <c r="D97" s="20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5.75" customHeight="1" x14ac:dyDescent="0.2">
      <c r="A98" s="16"/>
      <c r="B98" s="16"/>
      <c r="C98" s="16"/>
      <c r="D98" s="20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5.75" customHeight="1" x14ac:dyDescent="0.2">
      <c r="A99" s="16"/>
      <c r="B99" s="16"/>
      <c r="C99" s="16"/>
      <c r="D99" s="20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5.75" customHeight="1" x14ac:dyDescent="0.2">
      <c r="A100" s="16"/>
      <c r="B100" s="16"/>
      <c r="C100" s="16"/>
      <c r="D100" s="20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5.75" customHeight="1" x14ac:dyDescent="0.2">
      <c r="A101" s="16"/>
      <c r="B101" s="16"/>
      <c r="C101" s="16"/>
      <c r="D101" s="20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5.75" customHeight="1" x14ac:dyDescent="0.2">
      <c r="A102" s="16"/>
      <c r="B102" s="16"/>
      <c r="C102" s="16"/>
      <c r="D102" s="20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5.75" customHeight="1" x14ac:dyDescent="0.2">
      <c r="A103" s="16"/>
      <c r="B103" s="16"/>
      <c r="C103" s="16"/>
      <c r="D103" s="20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5.75" customHeight="1" x14ac:dyDescent="0.2">
      <c r="A104" s="16"/>
      <c r="B104" s="16"/>
      <c r="C104" s="16"/>
      <c r="D104" s="20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5.75" customHeight="1" x14ac:dyDescent="0.2">
      <c r="A105" s="16"/>
      <c r="B105" s="16"/>
      <c r="C105" s="16"/>
      <c r="D105" s="20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5.75" customHeight="1" x14ac:dyDescent="0.2">
      <c r="A106" s="16"/>
      <c r="B106" s="16"/>
      <c r="C106" s="16"/>
      <c r="D106" s="20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5.75" customHeight="1" x14ac:dyDescent="0.2">
      <c r="A107" s="16"/>
      <c r="B107" s="16"/>
      <c r="C107" s="16"/>
      <c r="D107" s="20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5.75" customHeight="1" x14ac:dyDescent="0.2">
      <c r="A108" s="16"/>
      <c r="B108" s="16"/>
      <c r="C108" s="16"/>
      <c r="D108" s="20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5.75" customHeight="1" x14ac:dyDescent="0.2">
      <c r="A109" s="16"/>
      <c r="B109" s="16"/>
      <c r="C109" s="16"/>
      <c r="D109" s="20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5.75" customHeight="1" x14ac:dyDescent="0.2">
      <c r="A110" s="16"/>
      <c r="B110" s="16"/>
      <c r="C110" s="16"/>
      <c r="D110" s="20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5.75" customHeight="1" x14ac:dyDescent="0.2">
      <c r="A111" s="16"/>
      <c r="B111" s="16"/>
      <c r="C111" s="16"/>
      <c r="D111" s="20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5.75" customHeight="1" x14ac:dyDescent="0.2">
      <c r="A112" s="16"/>
      <c r="B112" s="16"/>
      <c r="C112" s="16"/>
      <c r="D112" s="20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5.75" customHeight="1" x14ac:dyDescent="0.2">
      <c r="A113" s="16"/>
      <c r="B113" s="16"/>
      <c r="C113" s="16"/>
      <c r="D113" s="20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5.75" customHeight="1" x14ac:dyDescent="0.2">
      <c r="A114" s="16"/>
      <c r="B114" s="16"/>
      <c r="C114" s="16"/>
      <c r="D114" s="20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5.75" customHeight="1" x14ac:dyDescent="0.2">
      <c r="A115" s="16"/>
      <c r="B115" s="16"/>
      <c r="C115" s="16"/>
      <c r="D115" s="20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5.75" customHeight="1" x14ac:dyDescent="0.2">
      <c r="A116" s="16"/>
      <c r="B116" s="16"/>
      <c r="C116" s="16"/>
      <c r="D116" s="20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5.75" customHeight="1" x14ac:dyDescent="0.2">
      <c r="A117" s="16"/>
      <c r="B117" s="16"/>
      <c r="C117" s="16"/>
      <c r="D117" s="20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5.75" customHeight="1" x14ac:dyDescent="0.2">
      <c r="A118" s="16"/>
      <c r="B118" s="16"/>
      <c r="C118" s="16"/>
      <c r="D118" s="20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5.75" customHeight="1" x14ac:dyDescent="0.2">
      <c r="A119" s="16"/>
      <c r="B119" s="16"/>
      <c r="C119" s="16"/>
      <c r="D119" s="20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5.75" customHeight="1" x14ac:dyDescent="0.2">
      <c r="A120" s="16"/>
      <c r="B120" s="16"/>
      <c r="C120" s="16"/>
      <c r="D120" s="20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5.75" customHeight="1" x14ac:dyDescent="0.2">
      <c r="A121" s="16"/>
      <c r="B121" s="16"/>
      <c r="C121" s="16"/>
      <c r="D121" s="20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5.75" customHeight="1" x14ac:dyDescent="0.2">
      <c r="A122" s="16"/>
      <c r="B122" s="16"/>
      <c r="C122" s="16"/>
      <c r="D122" s="20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5.75" customHeight="1" x14ac:dyDescent="0.2">
      <c r="A123" s="16"/>
      <c r="B123" s="16"/>
      <c r="C123" s="16"/>
      <c r="D123" s="20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5.75" customHeight="1" x14ac:dyDescent="0.2">
      <c r="A124" s="16"/>
      <c r="B124" s="16"/>
      <c r="C124" s="16"/>
      <c r="D124" s="20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5.75" customHeight="1" x14ac:dyDescent="0.2">
      <c r="A125" s="16"/>
      <c r="B125" s="16"/>
      <c r="C125" s="16"/>
      <c r="D125" s="20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5.75" customHeight="1" x14ac:dyDescent="0.2">
      <c r="A126" s="16"/>
      <c r="B126" s="16"/>
      <c r="C126" s="16"/>
      <c r="D126" s="20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5.75" customHeight="1" x14ac:dyDescent="0.2">
      <c r="A127" s="16"/>
      <c r="B127" s="16"/>
      <c r="C127" s="16"/>
      <c r="D127" s="20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5.75" customHeight="1" x14ac:dyDescent="0.2">
      <c r="A128" s="16"/>
      <c r="B128" s="16"/>
      <c r="C128" s="16"/>
      <c r="D128" s="20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5.75" customHeight="1" x14ac:dyDescent="0.2">
      <c r="A129" s="16"/>
      <c r="B129" s="16"/>
      <c r="C129" s="16"/>
      <c r="D129" s="20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5.75" customHeight="1" x14ac:dyDescent="0.2">
      <c r="A130" s="16"/>
      <c r="B130" s="16"/>
      <c r="C130" s="16"/>
      <c r="D130" s="20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5.75" customHeight="1" x14ac:dyDescent="0.2">
      <c r="A131" s="16"/>
      <c r="B131" s="16"/>
      <c r="C131" s="16"/>
      <c r="D131" s="20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5.75" customHeight="1" x14ac:dyDescent="0.2">
      <c r="A132" s="16"/>
      <c r="B132" s="16"/>
      <c r="C132" s="16"/>
      <c r="D132" s="20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5.75" customHeight="1" x14ac:dyDescent="0.2">
      <c r="A133" s="16"/>
      <c r="B133" s="16"/>
      <c r="C133" s="16"/>
      <c r="D133" s="20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5.75" customHeight="1" x14ac:dyDescent="0.2">
      <c r="A134" s="16"/>
      <c r="B134" s="16"/>
      <c r="C134" s="16"/>
      <c r="D134" s="20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5.75" customHeight="1" x14ac:dyDescent="0.2">
      <c r="A135" s="16"/>
      <c r="B135" s="16"/>
      <c r="C135" s="16"/>
      <c r="D135" s="20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5.75" customHeight="1" x14ac:dyDescent="0.2">
      <c r="A136" s="16"/>
      <c r="B136" s="16"/>
      <c r="C136" s="16"/>
      <c r="D136" s="20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5.75" customHeight="1" x14ac:dyDescent="0.2">
      <c r="A137" s="16"/>
      <c r="B137" s="16"/>
      <c r="C137" s="16"/>
      <c r="D137" s="20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5.75" customHeight="1" x14ac:dyDescent="0.2">
      <c r="A138" s="16"/>
      <c r="B138" s="16"/>
      <c r="C138" s="16"/>
      <c r="D138" s="20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5.75" customHeight="1" x14ac:dyDescent="0.2">
      <c r="A139" s="16"/>
      <c r="B139" s="16"/>
      <c r="C139" s="16"/>
      <c r="D139" s="20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5.75" customHeight="1" x14ac:dyDescent="0.2">
      <c r="A140" s="16"/>
      <c r="B140" s="16"/>
      <c r="C140" s="16"/>
      <c r="D140" s="20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5.75" customHeight="1" x14ac:dyDescent="0.2">
      <c r="A141" s="16"/>
      <c r="B141" s="16"/>
      <c r="C141" s="16"/>
      <c r="D141" s="20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5.75" customHeight="1" x14ac:dyDescent="0.2">
      <c r="A142" s="16"/>
      <c r="B142" s="16"/>
      <c r="C142" s="16"/>
      <c r="D142" s="20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5.75" customHeight="1" x14ac:dyDescent="0.2">
      <c r="A143" s="16"/>
      <c r="B143" s="16"/>
      <c r="C143" s="16"/>
      <c r="D143" s="20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5.75" customHeight="1" x14ac:dyDescent="0.2">
      <c r="A144" s="16"/>
      <c r="B144" s="16"/>
      <c r="C144" s="16"/>
      <c r="D144" s="20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5.75" customHeight="1" x14ac:dyDescent="0.2">
      <c r="A145" s="16"/>
      <c r="B145" s="16"/>
      <c r="C145" s="16"/>
      <c r="D145" s="20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5.75" customHeight="1" x14ac:dyDescent="0.2">
      <c r="A146" s="16"/>
      <c r="B146" s="16"/>
      <c r="C146" s="16"/>
      <c r="D146" s="20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5.75" customHeight="1" x14ac:dyDescent="0.2">
      <c r="A147" s="16"/>
      <c r="B147" s="16"/>
      <c r="C147" s="16"/>
      <c r="D147" s="20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5.75" customHeight="1" x14ac:dyDescent="0.2">
      <c r="A148" s="16"/>
      <c r="B148" s="16"/>
      <c r="C148" s="16"/>
      <c r="D148" s="20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5.75" customHeight="1" x14ac:dyDescent="0.2">
      <c r="A149" s="16"/>
      <c r="B149" s="16"/>
      <c r="C149" s="16"/>
      <c r="D149" s="20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5.75" customHeight="1" x14ac:dyDescent="0.2">
      <c r="A150" s="16"/>
      <c r="B150" s="16"/>
      <c r="C150" s="16"/>
      <c r="D150" s="20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5.75" customHeight="1" x14ac:dyDescent="0.2">
      <c r="A151" s="16"/>
      <c r="B151" s="16"/>
      <c r="C151" s="16"/>
      <c r="D151" s="20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5.75" customHeight="1" x14ac:dyDescent="0.2">
      <c r="A152" s="16"/>
      <c r="B152" s="16"/>
      <c r="C152" s="16"/>
      <c r="D152" s="20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5.75" customHeight="1" x14ac:dyDescent="0.2">
      <c r="A153" s="16"/>
      <c r="B153" s="16"/>
      <c r="C153" s="16"/>
      <c r="D153" s="20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5.75" customHeight="1" x14ac:dyDescent="0.2">
      <c r="A154" s="16"/>
      <c r="B154" s="16"/>
      <c r="C154" s="16"/>
      <c r="D154" s="20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5.75" customHeight="1" x14ac:dyDescent="0.2">
      <c r="A155" s="16"/>
      <c r="B155" s="16"/>
      <c r="C155" s="16"/>
      <c r="D155" s="20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5.75" customHeight="1" x14ac:dyDescent="0.2">
      <c r="A156" s="16"/>
      <c r="B156" s="16"/>
      <c r="C156" s="16"/>
      <c r="D156" s="20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5.75" customHeight="1" x14ac:dyDescent="0.2">
      <c r="A157" s="16"/>
      <c r="B157" s="16"/>
      <c r="C157" s="16"/>
      <c r="D157" s="20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5.75" customHeight="1" x14ac:dyDescent="0.2">
      <c r="A158" s="16"/>
      <c r="B158" s="16"/>
      <c r="C158" s="16"/>
      <c r="D158" s="20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5.75" customHeight="1" x14ac:dyDescent="0.2">
      <c r="A159" s="16"/>
      <c r="B159" s="16"/>
      <c r="C159" s="16"/>
      <c r="D159" s="20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5.75" customHeight="1" x14ac:dyDescent="0.2">
      <c r="A160" s="16"/>
      <c r="B160" s="16"/>
      <c r="C160" s="16"/>
      <c r="D160" s="20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5.75" customHeight="1" x14ac:dyDescent="0.2">
      <c r="A161" s="16"/>
      <c r="B161" s="16"/>
      <c r="C161" s="16"/>
      <c r="D161" s="20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5.75" customHeight="1" x14ac:dyDescent="0.2">
      <c r="A162" s="16"/>
      <c r="B162" s="16"/>
      <c r="C162" s="16"/>
      <c r="D162" s="20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5.75" customHeight="1" x14ac:dyDescent="0.2">
      <c r="A163" s="16"/>
      <c r="B163" s="16"/>
      <c r="C163" s="16"/>
      <c r="D163" s="20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5.75" customHeight="1" x14ac:dyDescent="0.2">
      <c r="A164" s="16"/>
      <c r="B164" s="16"/>
      <c r="C164" s="16"/>
      <c r="D164" s="20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5.75" customHeight="1" x14ac:dyDescent="0.2">
      <c r="A165" s="16"/>
      <c r="B165" s="16"/>
      <c r="C165" s="16"/>
      <c r="D165" s="20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5.75" customHeight="1" x14ac:dyDescent="0.2">
      <c r="A166" s="16"/>
      <c r="B166" s="16"/>
      <c r="C166" s="16"/>
      <c r="D166" s="20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5.75" customHeight="1" x14ac:dyDescent="0.2">
      <c r="A167" s="16"/>
      <c r="B167" s="16"/>
      <c r="C167" s="16"/>
      <c r="D167" s="20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5.75" customHeight="1" x14ac:dyDescent="0.2">
      <c r="A168" s="16"/>
      <c r="B168" s="16"/>
      <c r="C168" s="16"/>
      <c r="D168" s="20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5.75" customHeight="1" x14ac:dyDescent="0.2">
      <c r="A169" s="16"/>
      <c r="B169" s="16"/>
      <c r="C169" s="16"/>
      <c r="D169" s="20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5.75" customHeight="1" x14ac:dyDescent="0.2">
      <c r="A170" s="16"/>
      <c r="B170" s="16"/>
      <c r="C170" s="16"/>
      <c r="D170" s="20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5.75" customHeight="1" x14ac:dyDescent="0.2">
      <c r="A171" s="16"/>
      <c r="B171" s="16"/>
      <c r="C171" s="16"/>
      <c r="D171" s="20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5.75" customHeight="1" x14ac:dyDescent="0.2">
      <c r="A172" s="16"/>
      <c r="B172" s="16"/>
      <c r="C172" s="16"/>
      <c r="D172" s="20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5.75" customHeight="1" x14ac:dyDescent="0.2">
      <c r="A173" s="16"/>
      <c r="B173" s="16"/>
      <c r="C173" s="16"/>
      <c r="D173" s="20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5.75" customHeight="1" x14ac:dyDescent="0.2">
      <c r="A174" s="16"/>
      <c r="B174" s="16"/>
      <c r="C174" s="16"/>
      <c r="D174" s="20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5.75" customHeight="1" x14ac:dyDescent="0.2">
      <c r="A175" s="16"/>
      <c r="B175" s="16"/>
      <c r="C175" s="16"/>
      <c r="D175" s="20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5.75" customHeight="1" x14ac:dyDescent="0.2">
      <c r="A176" s="16"/>
      <c r="B176" s="16"/>
      <c r="C176" s="16"/>
      <c r="D176" s="20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5.75" customHeight="1" x14ac:dyDescent="0.2">
      <c r="A177" s="16"/>
      <c r="B177" s="16"/>
      <c r="C177" s="16"/>
      <c r="D177" s="20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5.75" customHeight="1" x14ac:dyDescent="0.2">
      <c r="A178" s="16"/>
      <c r="B178" s="16"/>
      <c r="C178" s="16"/>
      <c r="D178" s="20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5.75" customHeight="1" x14ac:dyDescent="0.2">
      <c r="A179" s="16"/>
      <c r="B179" s="16"/>
      <c r="C179" s="16"/>
      <c r="D179" s="20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5.75" customHeight="1" x14ac:dyDescent="0.2">
      <c r="A180" s="16"/>
      <c r="B180" s="16"/>
      <c r="C180" s="16"/>
      <c r="D180" s="20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5.75" customHeight="1" x14ac:dyDescent="0.2">
      <c r="A181" s="16"/>
      <c r="B181" s="16"/>
      <c r="C181" s="16"/>
      <c r="D181" s="20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5.75" customHeight="1" x14ac:dyDescent="0.2">
      <c r="A182" s="16"/>
      <c r="B182" s="16"/>
      <c r="C182" s="16"/>
      <c r="D182" s="20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5.75" customHeight="1" x14ac:dyDescent="0.2">
      <c r="A183" s="16"/>
      <c r="B183" s="16"/>
      <c r="C183" s="16"/>
      <c r="D183" s="20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5.75" customHeight="1" x14ac:dyDescent="0.2">
      <c r="A184" s="16"/>
      <c r="B184" s="16"/>
      <c r="C184" s="16"/>
      <c r="D184" s="20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5.75" customHeight="1" x14ac:dyDescent="0.2">
      <c r="A185" s="16"/>
      <c r="B185" s="16"/>
      <c r="C185" s="16"/>
      <c r="D185" s="20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5.75" customHeight="1" x14ac:dyDescent="0.2">
      <c r="A186" s="16"/>
      <c r="B186" s="16"/>
      <c r="C186" s="16"/>
      <c r="D186" s="20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5.75" customHeight="1" x14ac:dyDescent="0.2">
      <c r="A187" s="16"/>
      <c r="B187" s="16"/>
      <c r="C187" s="16"/>
      <c r="D187" s="20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5.75" customHeight="1" x14ac:dyDescent="0.2">
      <c r="A188" s="16"/>
      <c r="B188" s="16"/>
      <c r="C188" s="16"/>
      <c r="D188" s="20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5.75" customHeight="1" x14ac:dyDescent="0.2">
      <c r="A189" s="16"/>
      <c r="B189" s="16"/>
      <c r="C189" s="16"/>
      <c r="D189" s="20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5.75" customHeight="1" x14ac:dyDescent="0.2">
      <c r="A190" s="16"/>
      <c r="B190" s="16"/>
      <c r="C190" s="16"/>
      <c r="D190" s="20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5.75" customHeight="1" x14ac:dyDescent="0.2">
      <c r="A191" s="16"/>
      <c r="B191" s="16"/>
      <c r="C191" s="16"/>
      <c r="D191" s="20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5.75" customHeight="1" x14ac:dyDescent="0.2">
      <c r="A192" s="16"/>
      <c r="B192" s="16"/>
      <c r="C192" s="16"/>
      <c r="D192" s="20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5.75" customHeight="1" x14ac:dyDescent="0.2">
      <c r="A193" s="16"/>
      <c r="B193" s="16"/>
      <c r="C193" s="16"/>
      <c r="D193" s="20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5.75" customHeight="1" x14ac:dyDescent="0.2">
      <c r="A194" s="16"/>
      <c r="B194" s="16"/>
      <c r="C194" s="16"/>
      <c r="D194" s="20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5.75" customHeight="1" x14ac:dyDescent="0.2">
      <c r="A195" s="16"/>
      <c r="B195" s="16"/>
      <c r="C195" s="16"/>
      <c r="D195" s="20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5.75" customHeight="1" x14ac:dyDescent="0.2">
      <c r="A196" s="16"/>
      <c r="B196" s="16"/>
      <c r="C196" s="16"/>
      <c r="D196" s="20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5.75" customHeight="1" x14ac:dyDescent="0.2">
      <c r="A197" s="16"/>
      <c r="B197" s="16"/>
      <c r="C197" s="16"/>
      <c r="D197" s="20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5.75" customHeight="1" x14ac:dyDescent="0.2">
      <c r="A198" s="16"/>
      <c r="B198" s="16"/>
      <c r="C198" s="16"/>
      <c r="D198" s="20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5.75" customHeight="1" x14ac:dyDescent="0.2">
      <c r="A199" s="16"/>
      <c r="B199" s="16"/>
      <c r="C199" s="16"/>
      <c r="D199" s="20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5.75" customHeight="1" x14ac:dyDescent="0.2">
      <c r="A200" s="16"/>
      <c r="B200" s="16"/>
      <c r="C200" s="16"/>
      <c r="D200" s="20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5.75" customHeight="1" x14ac:dyDescent="0.2">
      <c r="A201" s="16"/>
      <c r="B201" s="16"/>
      <c r="C201" s="16"/>
      <c r="D201" s="20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5.75" customHeight="1" x14ac:dyDescent="0.2">
      <c r="A202" s="16"/>
      <c r="B202" s="16"/>
      <c r="C202" s="16"/>
      <c r="D202" s="20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5.75" customHeight="1" x14ac:dyDescent="0.2">
      <c r="A203" s="16"/>
      <c r="B203" s="16"/>
      <c r="C203" s="16"/>
      <c r="D203" s="20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5.75" customHeight="1" x14ac:dyDescent="0.2">
      <c r="A204" s="16"/>
      <c r="B204" s="16"/>
      <c r="C204" s="16"/>
      <c r="D204" s="20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5.75" customHeight="1" x14ac:dyDescent="0.2">
      <c r="A205" s="16"/>
      <c r="B205" s="16"/>
      <c r="C205" s="16"/>
      <c r="D205" s="20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5.75" customHeight="1" x14ac:dyDescent="0.2">
      <c r="A206" s="16"/>
      <c r="B206" s="16"/>
      <c r="C206" s="16"/>
      <c r="D206" s="20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5.75" customHeight="1" x14ac:dyDescent="0.2">
      <c r="A207" s="16"/>
      <c r="B207" s="16"/>
      <c r="C207" s="16"/>
      <c r="D207" s="20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5.75" customHeight="1" x14ac:dyDescent="0.2">
      <c r="A208" s="16"/>
      <c r="B208" s="16"/>
      <c r="C208" s="16"/>
      <c r="D208" s="20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5.75" customHeight="1" x14ac:dyDescent="0.2">
      <c r="A209" s="16"/>
      <c r="B209" s="16"/>
      <c r="C209" s="16"/>
      <c r="D209" s="20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5.75" customHeight="1" x14ac:dyDescent="0.2">
      <c r="A210" s="16"/>
      <c r="B210" s="16"/>
      <c r="C210" s="16"/>
      <c r="D210" s="20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5.75" customHeight="1" x14ac:dyDescent="0.2">
      <c r="A211" s="16"/>
      <c r="B211" s="16"/>
      <c r="C211" s="16"/>
      <c r="D211" s="20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5.75" customHeight="1" x14ac:dyDescent="0.2">
      <c r="A212" s="16"/>
      <c r="B212" s="16"/>
      <c r="C212" s="16"/>
      <c r="D212" s="20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5.75" customHeight="1" x14ac:dyDescent="0.2">
      <c r="A213" s="16"/>
      <c r="B213" s="16"/>
      <c r="C213" s="16"/>
      <c r="D213" s="20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5.75" customHeight="1" x14ac:dyDescent="0.2">
      <c r="A214" s="16"/>
      <c r="B214" s="16"/>
      <c r="C214" s="16"/>
      <c r="D214" s="20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5.75" customHeight="1" x14ac:dyDescent="0.2">
      <c r="A215" s="16"/>
      <c r="B215" s="16"/>
      <c r="C215" s="16"/>
      <c r="D215" s="20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5.75" customHeight="1" x14ac:dyDescent="0.2">
      <c r="A216" s="16"/>
      <c r="B216" s="16"/>
      <c r="C216" s="16"/>
      <c r="D216" s="20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5.75" customHeight="1" x14ac:dyDescent="0.2">
      <c r="A217" s="16"/>
      <c r="B217" s="16"/>
      <c r="C217" s="16"/>
      <c r="D217" s="20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5.75" customHeight="1" x14ac:dyDescent="0.2">
      <c r="A218" s="16"/>
      <c r="B218" s="16"/>
      <c r="C218" s="16"/>
      <c r="D218" s="20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5.75" customHeight="1" x14ac:dyDescent="0.2">
      <c r="A219" s="16"/>
      <c r="B219" s="16"/>
      <c r="C219" s="16"/>
      <c r="D219" s="20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5.75" customHeight="1" x14ac:dyDescent="0.2">
      <c r="A220" s="16"/>
      <c r="B220" s="16"/>
      <c r="C220" s="16"/>
      <c r="D220" s="20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5.75" customHeight="1" x14ac:dyDescent="0.2">
      <c r="A221" s="16"/>
      <c r="B221" s="16"/>
      <c r="C221" s="16"/>
      <c r="D221" s="20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5.75" customHeight="1" x14ac:dyDescent="0.2">
      <c r="A222" s="16"/>
      <c r="B222" s="16"/>
      <c r="C222" s="16"/>
      <c r="D222" s="20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5.75" customHeight="1" x14ac:dyDescent="0.2">
      <c r="A223" s="16"/>
      <c r="B223" s="16"/>
      <c r="C223" s="16"/>
      <c r="D223" s="20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5.75" customHeight="1" x14ac:dyDescent="0.2">
      <c r="A224" s="16"/>
      <c r="B224" s="16"/>
      <c r="C224" s="16"/>
      <c r="D224" s="20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5.75" customHeight="1" x14ac:dyDescent="0.2">
      <c r="A225" s="16"/>
      <c r="B225" s="16"/>
      <c r="C225" s="16"/>
      <c r="D225" s="20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5.75" customHeight="1" x14ac:dyDescent="0.2">
      <c r="A226" s="16"/>
      <c r="B226" s="16"/>
      <c r="C226" s="16"/>
      <c r="D226" s="20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5.75" customHeight="1" x14ac:dyDescent="0.2">
      <c r="A227" s="16"/>
      <c r="B227" s="16"/>
      <c r="C227" s="16"/>
      <c r="D227" s="20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5.75" customHeight="1" x14ac:dyDescent="0.2">
      <c r="A228" s="16"/>
      <c r="B228" s="16"/>
      <c r="C228" s="16"/>
      <c r="D228" s="20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5.75" customHeight="1" x14ac:dyDescent="0.2">
      <c r="A229" s="16"/>
      <c r="B229" s="16"/>
      <c r="C229" s="16"/>
      <c r="D229" s="20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5.75" customHeight="1" x14ac:dyDescent="0.2">
      <c r="A230" s="16"/>
      <c r="B230" s="16"/>
      <c r="C230" s="16"/>
      <c r="D230" s="20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5.75" customHeight="1" x14ac:dyDescent="0.2">
      <c r="A231" s="16"/>
      <c r="B231" s="16"/>
      <c r="C231" s="16"/>
      <c r="D231" s="20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5.75" customHeight="1" x14ac:dyDescent="0.2">
      <c r="A232" s="16"/>
      <c r="B232" s="16"/>
      <c r="C232" s="16"/>
      <c r="D232" s="20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5.75" customHeight="1" x14ac:dyDescent="0.2">
      <c r="A233" s="16"/>
      <c r="B233" s="16"/>
      <c r="C233" s="16"/>
      <c r="D233" s="20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5.75" customHeight="1" x14ac:dyDescent="0.2">
      <c r="A234" s="16"/>
      <c r="B234" s="16"/>
      <c r="C234" s="16"/>
      <c r="D234" s="20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5.75" customHeight="1" x14ac:dyDescent="0.2">
      <c r="A235" s="16"/>
      <c r="B235" s="16"/>
      <c r="C235" s="16"/>
      <c r="D235" s="20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5.75" customHeight="1" x14ac:dyDescent="0.2">
      <c r="A236" s="16"/>
      <c r="B236" s="16"/>
      <c r="C236" s="16"/>
      <c r="D236" s="20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5.75" customHeight="1" x14ac:dyDescent="0.2">
      <c r="A237" s="16"/>
      <c r="B237" s="16"/>
      <c r="C237" s="16"/>
      <c r="D237" s="20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5.75" customHeight="1" x14ac:dyDescent="0.2">
      <c r="A238" s="16"/>
      <c r="B238" s="16"/>
      <c r="C238" s="16"/>
      <c r="D238" s="20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5.75" customHeight="1" x14ac:dyDescent="0.2">
      <c r="A239" s="16"/>
      <c r="B239" s="16"/>
      <c r="C239" s="16"/>
      <c r="D239" s="20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5.75" customHeight="1" x14ac:dyDescent="0.2">
      <c r="A240" s="16"/>
      <c r="B240" s="16"/>
      <c r="C240" s="16"/>
      <c r="D240" s="20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5.75" customHeight="1" x14ac:dyDescent="0.2">
      <c r="A241" s="16"/>
      <c r="B241" s="16"/>
      <c r="C241" s="16"/>
      <c r="D241" s="20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5.75" customHeight="1" x14ac:dyDescent="0.2">
      <c r="A242" s="16"/>
      <c r="B242" s="16"/>
      <c r="C242" s="16"/>
      <c r="D242" s="20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5.75" customHeight="1" x14ac:dyDescent="0.2">
      <c r="A243" s="16"/>
      <c r="B243" s="16"/>
      <c r="C243" s="16"/>
      <c r="D243" s="20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5.75" customHeight="1" x14ac:dyDescent="0.2">
      <c r="A244" s="16"/>
      <c r="B244" s="16"/>
      <c r="C244" s="16"/>
      <c r="D244" s="20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5.75" customHeight="1" x14ac:dyDescent="0.2">
      <c r="A245" s="16"/>
      <c r="B245" s="16"/>
      <c r="C245" s="16"/>
      <c r="D245" s="20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5.75" customHeight="1" x14ac:dyDescent="0.2">
      <c r="A246" s="16"/>
      <c r="B246" s="16"/>
      <c r="C246" s="16"/>
      <c r="D246" s="20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5.75" customHeight="1" x14ac:dyDescent="0.2">
      <c r="A247" s="16"/>
      <c r="B247" s="16"/>
      <c r="C247" s="16"/>
      <c r="D247" s="20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5.75" customHeight="1" x14ac:dyDescent="0.2">
      <c r="A248" s="16"/>
      <c r="B248" s="16"/>
      <c r="C248" s="16"/>
      <c r="D248" s="20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5.75" customHeight="1" x14ac:dyDescent="0.2">
      <c r="A249" s="16"/>
      <c r="B249" s="16"/>
      <c r="C249" s="16"/>
      <c r="D249" s="20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5.75" customHeight="1" x14ac:dyDescent="0.2">
      <c r="A250" s="16"/>
      <c r="B250" s="16"/>
      <c r="C250" s="16"/>
      <c r="D250" s="20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5.75" customHeight="1" x14ac:dyDescent="0.2">
      <c r="A251" s="16"/>
      <c r="B251" s="16"/>
      <c r="C251" s="16"/>
      <c r="D251" s="20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5.75" customHeight="1" x14ac:dyDescent="0.2">
      <c r="A252" s="16"/>
      <c r="B252" s="16"/>
      <c r="C252" s="16"/>
      <c r="D252" s="20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5.75" customHeight="1" x14ac:dyDescent="0.2">
      <c r="A253" s="16"/>
      <c r="B253" s="16"/>
      <c r="C253" s="16"/>
      <c r="D253" s="20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5.75" customHeight="1" x14ac:dyDescent="0.2">
      <c r="A254" s="16"/>
      <c r="B254" s="16"/>
      <c r="C254" s="16"/>
      <c r="D254" s="20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5.75" customHeight="1" x14ac:dyDescent="0.2">
      <c r="A255" s="16"/>
      <c r="B255" s="16"/>
      <c r="C255" s="16"/>
      <c r="D255" s="20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5.75" customHeight="1" x14ac:dyDescent="0.2">
      <c r="A256" s="16"/>
      <c r="B256" s="16"/>
      <c r="C256" s="16"/>
      <c r="D256" s="20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5.75" customHeight="1" x14ac:dyDescent="0.2">
      <c r="A257" s="16"/>
      <c r="B257" s="16"/>
      <c r="C257" s="16"/>
      <c r="D257" s="20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5.75" customHeight="1" x14ac:dyDescent="0.2">
      <c r="A258" s="16"/>
      <c r="B258" s="16"/>
      <c r="C258" s="16"/>
      <c r="D258" s="20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5.75" customHeight="1" x14ac:dyDescent="0.2">
      <c r="A259" s="16"/>
      <c r="B259" s="16"/>
      <c r="C259" s="16"/>
      <c r="D259" s="20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5.75" customHeight="1" x14ac:dyDescent="0.2">
      <c r="A260" s="16"/>
      <c r="B260" s="16"/>
      <c r="C260" s="16"/>
      <c r="D260" s="20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5.75" customHeight="1" x14ac:dyDescent="0.2">
      <c r="A261" s="16"/>
      <c r="B261" s="16"/>
      <c r="C261" s="16"/>
      <c r="D261" s="20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5.75" customHeight="1" x14ac:dyDescent="0.2">
      <c r="A262" s="16"/>
      <c r="B262" s="16"/>
      <c r="C262" s="16"/>
      <c r="D262" s="20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5.75" customHeight="1" x14ac:dyDescent="0.2">
      <c r="A263" s="16"/>
      <c r="B263" s="16"/>
      <c r="C263" s="16"/>
      <c r="D263" s="20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5.75" customHeight="1" x14ac:dyDescent="0.2">
      <c r="A264" s="16"/>
      <c r="B264" s="16"/>
      <c r="C264" s="16"/>
      <c r="D264" s="20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5.75" customHeight="1" x14ac:dyDescent="0.2">
      <c r="A265" s="16"/>
      <c r="B265" s="16"/>
      <c r="C265" s="16"/>
      <c r="D265" s="20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5.75" customHeight="1" x14ac:dyDescent="0.2">
      <c r="A266" s="16"/>
      <c r="B266" s="16"/>
      <c r="C266" s="16"/>
      <c r="D266" s="20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5.75" customHeight="1" x14ac:dyDescent="0.2">
      <c r="A267" s="16"/>
      <c r="B267" s="16"/>
      <c r="C267" s="16"/>
      <c r="D267" s="20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5.75" customHeight="1" x14ac:dyDescent="0.2">
      <c r="A268" s="16"/>
      <c r="B268" s="16"/>
      <c r="C268" s="16"/>
      <c r="D268" s="20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5.75" customHeight="1" x14ac:dyDescent="0.2">
      <c r="A269" s="16"/>
      <c r="B269" s="16"/>
      <c r="C269" s="16"/>
      <c r="D269" s="20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5.75" customHeight="1" x14ac:dyDescent="0.2">
      <c r="A270" s="16"/>
      <c r="B270" s="16"/>
      <c r="C270" s="16"/>
      <c r="D270" s="20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5.75" customHeight="1" x14ac:dyDescent="0.2">
      <c r="A271" s="16"/>
      <c r="B271" s="16"/>
      <c r="C271" s="16"/>
      <c r="D271" s="20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5.75" customHeight="1" x14ac:dyDescent="0.2">
      <c r="A272" s="16"/>
      <c r="B272" s="16"/>
      <c r="C272" s="16"/>
      <c r="D272" s="20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5.75" customHeight="1" x14ac:dyDescent="0.2">
      <c r="A273" s="16"/>
      <c r="B273" s="16"/>
      <c r="C273" s="16"/>
      <c r="D273" s="20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5.75" customHeight="1" x14ac:dyDescent="0.2">
      <c r="A274" s="16"/>
      <c r="B274" s="16"/>
      <c r="C274" s="16"/>
      <c r="D274" s="20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5.75" customHeight="1" x14ac:dyDescent="0.2">
      <c r="A275" s="16"/>
      <c r="B275" s="16"/>
      <c r="C275" s="16"/>
      <c r="D275" s="20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5.75" customHeight="1" x14ac:dyDescent="0.2">
      <c r="A276" s="16"/>
      <c r="B276" s="16"/>
      <c r="C276" s="16"/>
      <c r="D276" s="20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5.75" customHeight="1" x14ac:dyDescent="0.2">
      <c r="A277" s="16"/>
      <c r="B277" s="16"/>
      <c r="C277" s="16"/>
      <c r="D277" s="20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5.75" customHeight="1" x14ac:dyDescent="0.2">
      <c r="A278" s="16"/>
      <c r="B278" s="16"/>
      <c r="C278" s="16"/>
      <c r="D278" s="20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5.75" customHeight="1" x14ac:dyDescent="0.2">
      <c r="A279" s="16"/>
      <c r="B279" s="16"/>
      <c r="C279" s="16"/>
      <c r="D279" s="20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5.75" customHeight="1" x14ac:dyDescent="0.2">
      <c r="A280" s="16"/>
      <c r="B280" s="16"/>
      <c r="C280" s="16"/>
      <c r="D280" s="20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5.75" customHeight="1" x14ac:dyDescent="0.2">
      <c r="A281" s="16"/>
      <c r="B281" s="16"/>
      <c r="C281" s="16"/>
      <c r="D281" s="20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5.75" customHeight="1" x14ac:dyDescent="0.2">
      <c r="A282" s="16"/>
      <c r="B282" s="16"/>
      <c r="C282" s="16"/>
      <c r="D282" s="20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5.75" customHeight="1" x14ac:dyDescent="0.2">
      <c r="A283" s="16"/>
      <c r="B283" s="16"/>
      <c r="C283" s="16"/>
      <c r="D283" s="20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5.75" customHeight="1" x14ac:dyDescent="0.2">
      <c r="A284" s="16"/>
      <c r="B284" s="16"/>
      <c r="C284" s="16"/>
      <c r="D284" s="20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5.75" customHeight="1" x14ac:dyDescent="0.2">
      <c r="A285" s="16"/>
      <c r="B285" s="16"/>
      <c r="C285" s="16"/>
      <c r="D285" s="20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5.75" customHeight="1" x14ac:dyDescent="0.2">
      <c r="A286" s="16"/>
      <c r="B286" s="16"/>
      <c r="C286" s="16"/>
      <c r="D286" s="20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5.75" customHeight="1" x14ac:dyDescent="0.2">
      <c r="A287" s="16"/>
      <c r="B287" s="16"/>
      <c r="C287" s="16"/>
      <c r="D287" s="20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5.75" customHeight="1" x14ac:dyDescent="0.2">
      <c r="A288" s="16"/>
      <c r="B288" s="16"/>
      <c r="C288" s="16"/>
      <c r="D288" s="20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5.75" customHeight="1" x14ac:dyDescent="0.2">
      <c r="A289" s="16"/>
      <c r="B289" s="16"/>
      <c r="C289" s="16"/>
      <c r="D289" s="20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5.75" customHeight="1" x14ac:dyDescent="0.2">
      <c r="A290" s="16"/>
      <c r="B290" s="16"/>
      <c r="C290" s="16"/>
      <c r="D290" s="20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5.75" customHeight="1" x14ac:dyDescent="0.2">
      <c r="A291" s="16"/>
      <c r="B291" s="16"/>
      <c r="C291" s="16"/>
      <c r="D291" s="20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5.75" customHeight="1" x14ac:dyDescent="0.2">
      <c r="A292" s="16"/>
      <c r="B292" s="16"/>
      <c r="C292" s="16"/>
      <c r="D292" s="20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5.75" customHeight="1" x14ac:dyDescent="0.2">
      <c r="A293" s="16"/>
      <c r="B293" s="16"/>
      <c r="C293" s="16"/>
      <c r="D293" s="20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5.75" customHeight="1" x14ac:dyDescent="0.2">
      <c r="A294" s="16"/>
      <c r="B294" s="16"/>
      <c r="C294" s="16"/>
      <c r="D294" s="20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5.75" customHeight="1" x14ac:dyDescent="0.2">
      <c r="A295" s="16"/>
      <c r="B295" s="16"/>
      <c r="C295" s="16"/>
      <c r="D295" s="20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5.75" customHeight="1" x14ac:dyDescent="0.2">
      <c r="A296" s="16"/>
      <c r="B296" s="16"/>
      <c r="C296" s="16"/>
      <c r="D296" s="20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5.75" customHeight="1" x14ac:dyDescent="0.2">
      <c r="A297" s="16"/>
      <c r="B297" s="16"/>
      <c r="C297" s="16"/>
      <c r="D297" s="20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5.75" customHeight="1" x14ac:dyDescent="0.2">
      <c r="A298" s="16"/>
      <c r="B298" s="16"/>
      <c r="C298" s="16"/>
      <c r="D298" s="20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5.75" customHeight="1" x14ac:dyDescent="0.2">
      <c r="A299" s="16"/>
      <c r="B299" s="16"/>
      <c r="C299" s="16"/>
      <c r="D299" s="20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5.75" customHeight="1" x14ac:dyDescent="0.2">
      <c r="A300" s="16"/>
      <c r="B300" s="16"/>
      <c r="C300" s="16"/>
      <c r="D300" s="20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5.75" customHeight="1" x14ac:dyDescent="0.2">
      <c r="A301" s="16"/>
      <c r="B301" s="16"/>
      <c r="C301" s="16"/>
      <c r="D301" s="20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5.75" customHeight="1" x14ac:dyDescent="0.2">
      <c r="A302" s="16"/>
      <c r="B302" s="16"/>
      <c r="C302" s="16"/>
      <c r="D302" s="20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5.75" customHeight="1" x14ac:dyDescent="0.2">
      <c r="A303" s="16"/>
      <c r="B303" s="16"/>
      <c r="C303" s="16"/>
      <c r="D303" s="20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5.75" customHeight="1" x14ac:dyDescent="0.2">
      <c r="A304" s="16"/>
      <c r="B304" s="16"/>
      <c r="C304" s="16"/>
      <c r="D304" s="20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5.75" customHeight="1" x14ac:dyDescent="0.2">
      <c r="A305" s="16"/>
      <c r="B305" s="16"/>
      <c r="C305" s="16"/>
      <c r="D305" s="20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5.75" customHeight="1" x14ac:dyDescent="0.2">
      <c r="A306" s="16"/>
      <c r="B306" s="16"/>
      <c r="C306" s="16"/>
      <c r="D306" s="20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5.75" customHeight="1" x14ac:dyDescent="0.2">
      <c r="A307" s="16"/>
      <c r="B307" s="16"/>
      <c r="C307" s="16"/>
      <c r="D307" s="20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5.75" customHeight="1" x14ac:dyDescent="0.2">
      <c r="A308" s="16"/>
      <c r="B308" s="16"/>
      <c r="C308" s="16"/>
      <c r="D308" s="20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5.75" customHeight="1" x14ac:dyDescent="0.2">
      <c r="A309" s="16"/>
      <c r="B309" s="16"/>
      <c r="C309" s="16"/>
      <c r="D309" s="20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5.75" customHeight="1" x14ac:dyDescent="0.2">
      <c r="A310" s="16"/>
      <c r="B310" s="16"/>
      <c r="C310" s="16"/>
      <c r="D310" s="20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5.75" customHeight="1" x14ac:dyDescent="0.2">
      <c r="A311" s="16"/>
      <c r="B311" s="16"/>
      <c r="C311" s="16"/>
      <c r="D311" s="20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5.75" customHeight="1" x14ac:dyDescent="0.2">
      <c r="A312" s="16"/>
      <c r="B312" s="16"/>
      <c r="C312" s="16"/>
      <c r="D312" s="20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5.75" customHeight="1" x14ac:dyDescent="0.2">
      <c r="A313" s="16"/>
      <c r="B313" s="16"/>
      <c r="C313" s="16"/>
      <c r="D313" s="20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5.75" customHeight="1" x14ac:dyDescent="0.2">
      <c r="A314" s="16"/>
      <c r="B314" s="16"/>
      <c r="C314" s="16"/>
      <c r="D314" s="20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5.75" customHeight="1" x14ac:dyDescent="0.2">
      <c r="A315" s="16"/>
      <c r="B315" s="16"/>
      <c r="C315" s="16"/>
      <c r="D315" s="20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5.75" customHeight="1" x14ac:dyDescent="0.2">
      <c r="A316" s="16"/>
      <c r="B316" s="16"/>
      <c r="C316" s="16"/>
      <c r="D316" s="20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5.75" customHeight="1" x14ac:dyDescent="0.2">
      <c r="A317" s="16"/>
      <c r="B317" s="16"/>
      <c r="C317" s="16"/>
      <c r="D317" s="20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5.75" customHeight="1" x14ac:dyDescent="0.2">
      <c r="A318" s="16"/>
      <c r="B318" s="16"/>
      <c r="C318" s="16"/>
      <c r="D318" s="20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5.75" customHeight="1" x14ac:dyDescent="0.2">
      <c r="A319" s="16"/>
      <c r="B319" s="16"/>
      <c r="C319" s="16"/>
      <c r="D319" s="20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5.75" customHeight="1" x14ac:dyDescent="0.2">
      <c r="A320" s="16"/>
      <c r="B320" s="16"/>
      <c r="C320" s="16"/>
      <c r="D320" s="20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5.75" customHeight="1" x14ac:dyDescent="0.2">
      <c r="A321" s="16"/>
      <c r="B321" s="16"/>
      <c r="C321" s="16"/>
      <c r="D321" s="20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5.75" customHeight="1" x14ac:dyDescent="0.2">
      <c r="A322" s="16"/>
      <c r="B322" s="16"/>
      <c r="C322" s="16"/>
      <c r="D322" s="20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5.75" customHeight="1" x14ac:dyDescent="0.2">
      <c r="A323" s="16"/>
      <c r="B323" s="16"/>
      <c r="C323" s="16"/>
      <c r="D323" s="20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5.75" customHeight="1" x14ac:dyDescent="0.2">
      <c r="A324" s="16"/>
      <c r="B324" s="16"/>
      <c r="C324" s="16"/>
      <c r="D324" s="20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5.75" customHeight="1" x14ac:dyDescent="0.2">
      <c r="A325" s="16"/>
      <c r="B325" s="16"/>
      <c r="C325" s="16"/>
      <c r="D325" s="20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5.75" customHeight="1" x14ac:dyDescent="0.2">
      <c r="A326" s="16"/>
      <c r="B326" s="16"/>
      <c r="C326" s="16"/>
      <c r="D326" s="20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5.75" customHeight="1" x14ac:dyDescent="0.2">
      <c r="A327" s="16"/>
      <c r="B327" s="16"/>
      <c r="C327" s="16"/>
      <c r="D327" s="20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5.75" customHeight="1" x14ac:dyDescent="0.2">
      <c r="A328" s="16"/>
      <c r="B328" s="16"/>
      <c r="C328" s="16"/>
      <c r="D328" s="20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5.75" customHeight="1" x14ac:dyDescent="0.2">
      <c r="A329" s="16"/>
      <c r="B329" s="16"/>
      <c r="C329" s="16"/>
      <c r="D329" s="20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5.75" customHeight="1" x14ac:dyDescent="0.2">
      <c r="A330" s="16"/>
      <c r="B330" s="16"/>
      <c r="C330" s="16"/>
      <c r="D330" s="20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5.75" customHeight="1" x14ac:dyDescent="0.2">
      <c r="A331" s="16"/>
      <c r="B331" s="16"/>
      <c r="C331" s="16"/>
      <c r="D331" s="20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5.75" customHeight="1" x14ac:dyDescent="0.2">
      <c r="A332" s="16"/>
      <c r="B332" s="16"/>
      <c r="C332" s="16"/>
      <c r="D332" s="20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5.75" customHeight="1" x14ac:dyDescent="0.2">
      <c r="A333" s="16"/>
      <c r="B333" s="16"/>
      <c r="C333" s="16"/>
      <c r="D333" s="20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5.75" customHeight="1" x14ac:dyDescent="0.2">
      <c r="A334" s="16"/>
      <c r="B334" s="16"/>
      <c r="C334" s="16"/>
      <c r="D334" s="20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5.75" customHeight="1" x14ac:dyDescent="0.2">
      <c r="A335" s="16"/>
      <c r="B335" s="16"/>
      <c r="C335" s="16"/>
      <c r="D335" s="20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5.75" customHeight="1" x14ac:dyDescent="0.2">
      <c r="A336" s="16"/>
      <c r="B336" s="16"/>
      <c r="C336" s="16"/>
      <c r="D336" s="20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5.75" customHeight="1" x14ac:dyDescent="0.2">
      <c r="A337" s="16"/>
      <c r="B337" s="16"/>
      <c r="C337" s="16"/>
      <c r="D337" s="20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5.75" customHeight="1" x14ac:dyDescent="0.2">
      <c r="A338" s="16"/>
      <c r="B338" s="16"/>
      <c r="C338" s="16"/>
      <c r="D338" s="20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5.75" customHeight="1" x14ac:dyDescent="0.2">
      <c r="A339" s="16"/>
      <c r="B339" s="16"/>
      <c r="C339" s="16"/>
      <c r="D339" s="20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5.75" customHeight="1" x14ac:dyDescent="0.2">
      <c r="A340" s="16"/>
      <c r="B340" s="16"/>
      <c r="C340" s="16"/>
      <c r="D340" s="20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5.75" customHeight="1" x14ac:dyDescent="0.2">
      <c r="A341" s="16"/>
      <c r="B341" s="16"/>
      <c r="C341" s="16"/>
      <c r="D341" s="20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5.75" customHeight="1" x14ac:dyDescent="0.2">
      <c r="A342" s="16"/>
      <c r="B342" s="16"/>
      <c r="C342" s="16"/>
      <c r="D342" s="20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5.75" customHeight="1" x14ac:dyDescent="0.2">
      <c r="A343" s="16"/>
      <c r="B343" s="16"/>
      <c r="C343" s="16"/>
      <c r="D343" s="20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5.75" customHeight="1" x14ac:dyDescent="0.2">
      <c r="A344" s="16"/>
      <c r="B344" s="16"/>
      <c r="C344" s="16"/>
      <c r="D344" s="20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5.75" customHeight="1" x14ac:dyDescent="0.2">
      <c r="A345" s="16"/>
      <c r="B345" s="16"/>
      <c r="C345" s="16"/>
      <c r="D345" s="20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5.75" customHeight="1" x14ac:dyDescent="0.2">
      <c r="A346" s="16"/>
      <c r="B346" s="16"/>
      <c r="C346" s="16"/>
      <c r="D346" s="20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5.75" customHeight="1" x14ac:dyDescent="0.2">
      <c r="A347" s="16"/>
      <c r="B347" s="16"/>
      <c r="C347" s="16"/>
      <c r="D347" s="20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5.75" customHeight="1" x14ac:dyDescent="0.2">
      <c r="A348" s="16"/>
      <c r="B348" s="16"/>
      <c r="C348" s="16"/>
      <c r="D348" s="20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5.75" customHeight="1" x14ac:dyDescent="0.2">
      <c r="A349" s="16"/>
      <c r="B349" s="16"/>
      <c r="C349" s="16"/>
      <c r="D349" s="20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5.75" customHeight="1" x14ac:dyDescent="0.2">
      <c r="A350" s="16"/>
      <c r="B350" s="16"/>
      <c r="C350" s="16"/>
      <c r="D350" s="20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5.75" customHeight="1" x14ac:dyDescent="0.2">
      <c r="A351" s="16"/>
      <c r="B351" s="16"/>
      <c r="C351" s="16"/>
      <c r="D351" s="20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5.75" customHeight="1" x14ac:dyDescent="0.2">
      <c r="A352" s="16"/>
      <c r="B352" s="16"/>
      <c r="C352" s="16"/>
      <c r="D352" s="20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5.75" customHeight="1" x14ac:dyDescent="0.2">
      <c r="A353" s="16"/>
      <c r="B353" s="16"/>
      <c r="C353" s="16"/>
      <c r="D353" s="20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5.75" customHeight="1" x14ac:dyDescent="0.2">
      <c r="A354" s="16"/>
      <c r="B354" s="16"/>
      <c r="C354" s="16"/>
      <c r="D354" s="20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5.75" customHeight="1" x14ac:dyDescent="0.2">
      <c r="A355" s="16"/>
      <c r="B355" s="16"/>
      <c r="C355" s="16"/>
      <c r="D355" s="20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5.75" customHeight="1" x14ac:dyDescent="0.2">
      <c r="A356" s="16"/>
      <c r="B356" s="16"/>
      <c r="C356" s="16"/>
      <c r="D356" s="20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5.75" customHeight="1" x14ac:dyDescent="0.2">
      <c r="A357" s="16"/>
      <c r="B357" s="16"/>
      <c r="C357" s="16"/>
      <c r="D357" s="20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5.75" customHeight="1" x14ac:dyDescent="0.2">
      <c r="A358" s="16"/>
      <c r="B358" s="16"/>
      <c r="C358" s="16"/>
      <c r="D358" s="20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5.75" customHeight="1" x14ac:dyDescent="0.2">
      <c r="A359" s="16"/>
      <c r="B359" s="16"/>
      <c r="C359" s="16"/>
      <c r="D359" s="20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5.75" customHeight="1" x14ac:dyDescent="0.2">
      <c r="A360" s="16"/>
      <c r="B360" s="16"/>
      <c r="C360" s="16"/>
      <c r="D360" s="20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5.75" customHeight="1" x14ac:dyDescent="0.2">
      <c r="A361" s="16"/>
      <c r="B361" s="16"/>
      <c r="C361" s="16"/>
      <c r="D361" s="20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5.75" customHeight="1" x14ac:dyDescent="0.2">
      <c r="A362" s="16"/>
      <c r="B362" s="16"/>
      <c r="C362" s="16"/>
      <c r="D362" s="20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5.75" customHeight="1" x14ac:dyDescent="0.2">
      <c r="A363" s="16"/>
      <c r="B363" s="16"/>
      <c r="C363" s="16"/>
      <c r="D363" s="20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5.75" customHeight="1" x14ac:dyDescent="0.2">
      <c r="A364" s="16"/>
      <c r="B364" s="16"/>
      <c r="C364" s="16"/>
      <c r="D364" s="20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5.75" customHeight="1" x14ac:dyDescent="0.2">
      <c r="A365" s="16"/>
      <c r="B365" s="16"/>
      <c r="C365" s="16"/>
      <c r="D365" s="20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5.75" customHeight="1" x14ac:dyDescent="0.2">
      <c r="A366" s="16"/>
      <c r="B366" s="16"/>
      <c r="C366" s="16"/>
      <c r="D366" s="20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5.75" customHeight="1" x14ac:dyDescent="0.2">
      <c r="A367" s="16"/>
      <c r="B367" s="16"/>
      <c r="C367" s="16"/>
      <c r="D367" s="20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5.75" customHeight="1" x14ac:dyDescent="0.2">
      <c r="A368" s="16"/>
      <c r="B368" s="16"/>
      <c r="C368" s="16"/>
      <c r="D368" s="20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5.75" customHeight="1" x14ac:dyDescent="0.2">
      <c r="A369" s="16"/>
      <c r="B369" s="16"/>
      <c r="C369" s="16"/>
      <c r="D369" s="20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5.75" customHeight="1" x14ac:dyDescent="0.2">
      <c r="A370" s="16"/>
      <c r="B370" s="16"/>
      <c r="C370" s="16"/>
      <c r="D370" s="20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5.75" customHeight="1" x14ac:dyDescent="0.2">
      <c r="A371" s="16"/>
      <c r="B371" s="16"/>
      <c r="C371" s="16"/>
      <c r="D371" s="20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5.75" customHeight="1" x14ac:dyDescent="0.2">
      <c r="A372" s="16"/>
      <c r="B372" s="16"/>
      <c r="C372" s="16"/>
      <c r="D372" s="20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5.75" customHeight="1" x14ac:dyDescent="0.2">
      <c r="A373" s="16"/>
      <c r="B373" s="16"/>
      <c r="C373" s="16"/>
      <c r="D373" s="20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5.75" customHeight="1" x14ac:dyDescent="0.2">
      <c r="A374" s="16"/>
      <c r="B374" s="16"/>
      <c r="C374" s="16"/>
      <c r="D374" s="20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5.75" customHeight="1" x14ac:dyDescent="0.2">
      <c r="A375" s="16"/>
      <c r="B375" s="16"/>
      <c r="C375" s="16"/>
      <c r="D375" s="20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5.75" customHeight="1" x14ac:dyDescent="0.2">
      <c r="A376" s="16"/>
      <c r="B376" s="16"/>
      <c r="C376" s="16"/>
      <c r="D376" s="20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5.75" customHeight="1" x14ac:dyDescent="0.2">
      <c r="A377" s="16"/>
      <c r="B377" s="16"/>
      <c r="C377" s="16"/>
      <c r="D377" s="20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5.75" customHeight="1" x14ac:dyDescent="0.2">
      <c r="A378" s="16"/>
      <c r="B378" s="16"/>
      <c r="C378" s="16"/>
      <c r="D378" s="20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5.75" customHeight="1" x14ac:dyDescent="0.2">
      <c r="A379" s="16"/>
      <c r="B379" s="16"/>
      <c r="C379" s="16"/>
      <c r="D379" s="20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5.75" customHeight="1" x14ac:dyDescent="0.2">
      <c r="A380" s="16"/>
      <c r="B380" s="16"/>
      <c r="C380" s="16"/>
      <c r="D380" s="20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5.75" customHeight="1" x14ac:dyDescent="0.2">
      <c r="A381" s="16"/>
      <c r="B381" s="16"/>
      <c r="C381" s="16"/>
      <c r="D381" s="20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5.75" customHeight="1" x14ac:dyDescent="0.2">
      <c r="A382" s="16"/>
      <c r="B382" s="16"/>
      <c r="C382" s="16"/>
      <c r="D382" s="20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5.75" customHeight="1" x14ac:dyDescent="0.2">
      <c r="A383" s="16"/>
      <c r="B383" s="16"/>
      <c r="C383" s="16"/>
      <c r="D383" s="20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5.75" customHeight="1" x14ac:dyDescent="0.2">
      <c r="A384" s="16"/>
      <c r="B384" s="16"/>
      <c r="C384" s="16"/>
      <c r="D384" s="20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5.75" customHeight="1" x14ac:dyDescent="0.2">
      <c r="A385" s="16"/>
      <c r="B385" s="16"/>
      <c r="C385" s="16"/>
      <c r="D385" s="20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5.75" customHeight="1" x14ac:dyDescent="0.2">
      <c r="A386" s="16"/>
      <c r="B386" s="16"/>
      <c r="C386" s="16"/>
      <c r="D386" s="20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5.75" customHeight="1" x14ac:dyDescent="0.2">
      <c r="A387" s="16"/>
      <c r="B387" s="16"/>
      <c r="C387" s="16"/>
      <c r="D387" s="20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5.75" customHeight="1" x14ac:dyDescent="0.2">
      <c r="A388" s="16"/>
      <c r="B388" s="16"/>
      <c r="C388" s="16"/>
      <c r="D388" s="20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5.75" customHeight="1" x14ac:dyDescent="0.2">
      <c r="A389" s="16"/>
      <c r="B389" s="16"/>
      <c r="C389" s="16"/>
      <c r="D389" s="20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5.75" customHeight="1" x14ac:dyDescent="0.2">
      <c r="A390" s="16"/>
      <c r="B390" s="16"/>
      <c r="C390" s="16"/>
      <c r="D390" s="20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5.75" customHeight="1" x14ac:dyDescent="0.2">
      <c r="A391" s="16"/>
      <c r="B391" s="16"/>
      <c r="C391" s="16"/>
      <c r="D391" s="20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5.75" customHeight="1" x14ac:dyDescent="0.2">
      <c r="A392" s="16"/>
      <c r="B392" s="16"/>
      <c r="C392" s="16"/>
      <c r="D392" s="20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5.75" customHeight="1" x14ac:dyDescent="0.2">
      <c r="A393" s="16"/>
      <c r="B393" s="16"/>
      <c r="C393" s="16"/>
      <c r="D393" s="20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5.75" customHeight="1" x14ac:dyDescent="0.2">
      <c r="A394" s="16"/>
      <c r="B394" s="16"/>
      <c r="C394" s="16"/>
      <c r="D394" s="20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5.75" customHeight="1" x14ac:dyDescent="0.2">
      <c r="A395" s="16"/>
      <c r="B395" s="16"/>
      <c r="C395" s="16"/>
      <c r="D395" s="20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5.75" customHeight="1" x14ac:dyDescent="0.2">
      <c r="A396" s="16"/>
      <c r="B396" s="16"/>
      <c r="C396" s="16"/>
      <c r="D396" s="20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5.75" customHeight="1" x14ac:dyDescent="0.2">
      <c r="A397" s="16"/>
      <c r="B397" s="16"/>
      <c r="C397" s="16"/>
      <c r="D397" s="20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5.75" customHeight="1" x14ac:dyDescent="0.2">
      <c r="A398" s="16"/>
      <c r="B398" s="16"/>
      <c r="C398" s="16"/>
      <c r="D398" s="20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5.75" customHeight="1" x14ac:dyDescent="0.2">
      <c r="A399" s="16"/>
      <c r="B399" s="16"/>
      <c r="C399" s="16"/>
      <c r="D399" s="20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5.75" customHeight="1" x14ac:dyDescent="0.2">
      <c r="A400" s="16"/>
      <c r="B400" s="16"/>
      <c r="C400" s="16"/>
      <c r="D400" s="20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5.75" customHeight="1" x14ac:dyDescent="0.2">
      <c r="A401" s="16"/>
      <c r="B401" s="16"/>
      <c r="C401" s="16"/>
      <c r="D401" s="20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5.75" customHeight="1" x14ac:dyDescent="0.2">
      <c r="A402" s="16"/>
      <c r="B402" s="16"/>
      <c r="C402" s="16"/>
      <c r="D402" s="20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5.75" customHeight="1" x14ac:dyDescent="0.2">
      <c r="A403" s="16"/>
      <c r="B403" s="16"/>
      <c r="C403" s="16"/>
      <c r="D403" s="20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5.75" customHeight="1" x14ac:dyDescent="0.2">
      <c r="A404" s="16"/>
      <c r="B404" s="16"/>
      <c r="C404" s="16"/>
      <c r="D404" s="20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5.75" customHeight="1" x14ac:dyDescent="0.2">
      <c r="A405" s="16"/>
      <c r="B405" s="16"/>
      <c r="C405" s="16"/>
      <c r="D405" s="20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5.75" customHeight="1" x14ac:dyDescent="0.2">
      <c r="A406" s="16"/>
      <c r="B406" s="16"/>
      <c r="C406" s="16"/>
      <c r="D406" s="20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5.75" customHeight="1" x14ac:dyDescent="0.2">
      <c r="A407" s="16"/>
      <c r="B407" s="16"/>
      <c r="C407" s="16"/>
      <c r="D407" s="20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5.75" customHeight="1" x14ac:dyDescent="0.2">
      <c r="A408" s="16"/>
      <c r="B408" s="16"/>
      <c r="C408" s="16"/>
      <c r="D408" s="20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5.75" customHeight="1" x14ac:dyDescent="0.2">
      <c r="A409" s="16"/>
      <c r="B409" s="16"/>
      <c r="C409" s="16"/>
      <c r="D409" s="20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5.75" customHeight="1" x14ac:dyDescent="0.2">
      <c r="A410" s="16"/>
      <c r="B410" s="16"/>
      <c r="C410" s="16"/>
      <c r="D410" s="20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5.75" customHeight="1" x14ac:dyDescent="0.2">
      <c r="A411" s="16"/>
      <c r="B411" s="16"/>
      <c r="C411" s="16"/>
      <c r="D411" s="20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5.75" customHeight="1" x14ac:dyDescent="0.2">
      <c r="A412" s="16"/>
      <c r="B412" s="16"/>
      <c r="C412" s="16"/>
      <c r="D412" s="20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5.75" customHeight="1" x14ac:dyDescent="0.2">
      <c r="A413" s="16"/>
      <c r="B413" s="16"/>
      <c r="C413" s="16"/>
      <c r="D413" s="20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5.75" customHeight="1" x14ac:dyDescent="0.2">
      <c r="A414" s="16"/>
      <c r="B414" s="16"/>
      <c r="C414" s="16"/>
      <c r="D414" s="20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5.75" customHeight="1" x14ac:dyDescent="0.2">
      <c r="A415" s="16"/>
      <c r="B415" s="16"/>
      <c r="C415" s="16"/>
      <c r="D415" s="20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5.75" customHeight="1" x14ac:dyDescent="0.2">
      <c r="A416" s="16"/>
      <c r="B416" s="16"/>
      <c r="C416" s="16"/>
      <c r="D416" s="20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5.75" customHeight="1" x14ac:dyDescent="0.2">
      <c r="A417" s="16"/>
      <c r="B417" s="16"/>
      <c r="C417" s="16"/>
      <c r="D417" s="20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5.75" customHeight="1" x14ac:dyDescent="0.2">
      <c r="A418" s="16"/>
      <c r="B418" s="16"/>
      <c r="C418" s="16"/>
      <c r="D418" s="20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5.75" customHeight="1" x14ac:dyDescent="0.2">
      <c r="A419" s="16"/>
      <c r="B419" s="16"/>
      <c r="C419" s="16"/>
      <c r="D419" s="20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5.75" customHeight="1" x14ac:dyDescent="0.2">
      <c r="A420" s="16"/>
      <c r="B420" s="16"/>
      <c r="C420" s="16"/>
      <c r="D420" s="20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5.75" customHeight="1" x14ac:dyDescent="0.2">
      <c r="A421" s="16"/>
      <c r="B421" s="16"/>
      <c r="C421" s="16"/>
      <c r="D421" s="20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5.75" customHeight="1" x14ac:dyDescent="0.2">
      <c r="A422" s="16"/>
      <c r="B422" s="16"/>
      <c r="C422" s="16"/>
      <c r="D422" s="20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5.75" customHeight="1" x14ac:dyDescent="0.2">
      <c r="A423" s="16"/>
      <c r="B423" s="16"/>
      <c r="C423" s="16"/>
      <c r="D423" s="20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5.75" customHeight="1" x14ac:dyDescent="0.2">
      <c r="A424" s="16"/>
      <c r="B424" s="16"/>
      <c r="C424" s="16"/>
      <c r="D424" s="20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5.75" customHeight="1" x14ac:dyDescent="0.2">
      <c r="A425" s="16"/>
      <c r="B425" s="16"/>
      <c r="C425" s="16"/>
      <c r="D425" s="20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5.75" customHeight="1" x14ac:dyDescent="0.2">
      <c r="A426" s="16"/>
      <c r="B426" s="16"/>
      <c r="C426" s="16"/>
      <c r="D426" s="20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5.75" customHeight="1" x14ac:dyDescent="0.2">
      <c r="A427" s="16"/>
      <c r="B427" s="16"/>
      <c r="C427" s="16"/>
      <c r="D427" s="20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5.75" customHeight="1" x14ac:dyDescent="0.2">
      <c r="A428" s="16"/>
      <c r="B428" s="16"/>
      <c r="C428" s="16"/>
      <c r="D428" s="20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5.75" customHeight="1" x14ac:dyDescent="0.2">
      <c r="A429" s="16"/>
      <c r="B429" s="16"/>
      <c r="C429" s="16"/>
      <c r="D429" s="20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5.75" customHeight="1" x14ac:dyDescent="0.2">
      <c r="A430" s="16"/>
      <c r="B430" s="16"/>
      <c r="C430" s="16"/>
      <c r="D430" s="20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5.75" customHeight="1" x14ac:dyDescent="0.2">
      <c r="A431" s="16"/>
      <c r="B431" s="16"/>
      <c r="C431" s="16"/>
      <c r="D431" s="20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5.75" customHeight="1" x14ac:dyDescent="0.2">
      <c r="A432" s="16"/>
      <c r="B432" s="16"/>
      <c r="C432" s="16"/>
      <c r="D432" s="20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5.75" customHeight="1" x14ac:dyDescent="0.2">
      <c r="A433" s="16"/>
      <c r="B433" s="16"/>
      <c r="C433" s="16"/>
      <c r="D433" s="20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5.75" customHeight="1" x14ac:dyDescent="0.2">
      <c r="A434" s="16"/>
      <c r="B434" s="16"/>
      <c r="C434" s="16"/>
      <c r="D434" s="20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5.75" customHeight="1" x14ac:dyDescent="0.2">
      <c r="A435" s="16"/>
      <c r="B435" s="16"/>
      <c r="C435" s="16"/>
      <c r="D435" s="20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5.75" customHeight="1" x14ac:dyDescent="0.2">
      <c r="A436" s="16"/>
      <c r="B436" s="16"/>
      <c r="C436" s="16"/>
      <c r="D436" s="20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5.75" customHeight="1" x14ac:dyDescent="0.2">
      <c r="A437" s="16"/>
      <c r="B437" s="16"/>
      <c r="C437" s="16"/>
      <c r="D437" s="20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5.75" customHeight="1" x14ac:dyDescent="0.2">
      <c r="A438" s="16"/>
      <c r="B438" s="16"/>
      <c r="C438" s="16"/>
      <c r="D438" s="20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5.75" customHeight="1" x14ac:dyDescent="0.2">
      <c r="A439" s="16"/>
      <c r="B439" s="16"/>
      <c r="C439" s="16"/>
      <c r="D439" s="20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5.75" customHeight="1" x14ac:dyDescent="0.2">
      <c r="A440" s="16"/>
      <c r="B440" s="16"/>
      <c r="C440" s="16"/>
      <c r="D440" s="20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5.75" customHeight="1" x14ac:dyDescent="0.2">
      <c r="A441" s="16"/>
      <c r="B441" s="16"/>
      <c r="C441" s="16"/>
      <c r="D441" s="20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5.75" customHeight="1" x14ac:dyDescent="0.2">
      <c r="A442" s="16"/>
      <c r="B442" s="16"/>
      <c r="C442" s="16"/>
      <c r="D442" s="20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5.75" customHeight="1" x14ac:dyDescent="0.2">
      <c r="A443" s="16"/>
      <c r="B443" s="16"/>
      <c r="C443" s="16"/>
      <c r="D443" s="20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5.75" customHeight="1" x14ac:dyDescent="0.2">
      <c r="A444" s="16"/>
      <c r="B444" s="16"/>
      <c r="C444" s="16"/>
      <c r="D444" s="20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5.75" customHeight="1" x14ac:dyDescent="0.2">
      <c r="A445" s="16"/>
      <c r="B445" s="16"/>
      <c r="C445" s="16"/>
      <c r="D445" s="20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5.75" customHeight="1" x14ac:dyDescent="0.2">
      <c r="A446" s="16"/>
      <c r="B446" s="16"/>
      <c r="C446" s="16"/>
      <c r="D446" s="20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5.75" customHeight="1" x14ac:dyDescent="0.2">
      <c r="A447" s="16"/>
      <c r="B447" s="16"/>
      <c r="C447" s="16"/>
      <c r="D447" s="20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5.75" customHeight="1" x14ac:dyDescent="0.2">
      <c r="A448" s="16"/>
      <c r="B448" s="16"/>
      <c r="C448" s="16"/>
      <c r="D448" s="20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5.75" customHeight="1" x14ac:dyDescent="0.2">
      <c r="A449" s="16"/>
      <c r="B449" s="16"/>
      <c r="C449" s="16"/>
      <c r="D449" s="20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5.75" customHeight="1" x14ac:dyDescent="0.2">
      <c r="A450" s="16"/>
      <c r="B450" s="16"/>
      <c r="C450" s="16"/>
      <c r="D450" s="20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5.75" customHeight="1" x14ac:dyDescent="0.2">
      <c r="A451" s="16"/>
      <c r="B451" s="16"/>
      <c r="C451" s="16"/>
      <c r="D451" s="20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5.75" customHeight="1" x14ac:dyDescent="0.2">
      <c r="A452" s="16"/>
      <c r="B452" s="16"/>
      <c r="C452" s="16"/>
      <c r="D452" s="20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5.75" customHeight="1" x14ac:dyDescent="0.2">
      <c r="A453" s="16"/>
      <c r="B453" s="16"/>
      <c r="C453" s="16"/>
      <c r="D453" s="20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5.75" customHeight="1" x14ac:dyDescent="0.2">
      <c r="A454" s="16"/>
      <c r="B454" s="16"/>
      <c r="C454" s="16"/>
      <c r="D454" s="20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5.75" customHeight="1" x14ac:dyDescent="0.2">
      <c r="A455" s="16"/>
      <c r="B455" s="16"/>
      <c r="C455" s="16"/>
      <c r="D455" s="20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5.75" customHeight="1" x14ac:dyDescent="0.2">
      <c r="A456" s="16"/>
      <c r="B456" s="16"/>
      <c r="C456" s="16"/>
      <c r="D456" s="20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5.75" customHeight="1" x14ac:dyDescent="0.2">
      <c r="A457" s="16"/>
      <c r="B457" s="16"/>
      <c r="C457" s="16"/>
      <c r="D457" s="20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5.75" customHeight="1" x14ac:dyDescent="0.2">
      <c r="A458" s="16"/>
      <c r="B458" s="16"/>
      <c r="C458" s="16"/>
      <c r="D458" s="20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5.75" customHeight="1" x14ac:dyDescent="0.2">
      <c r="A459" s="16"/>
      <c r="B459" s="16"/>
      <c r="C459" s="16"/>
      <c r="D459" s="20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5.75" customHeight="1" x14ac:dyDescent="0.2">
      <c r="A460" s="16"/>
      <c r="B460" s="16"/>
      <c r="C460" s="16"/>
      <c r="D460" s="20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5.75" customHeight="1" x14ac:dyDescent="0.2">
      <c r="A461" s="16"/>
      <c r="B461" s="16"/>
      <c r="C461" s="16"/>
      <c r="D461" s="20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5.75" customHeight="1" x14ac:dyDescent="0.2">
      <c r="A462" s="16"/>
      <c r="B462" s="16"/>
      <c r="C462" s="16"/>
      <c r="D462" s="20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5.75" customHeight="1" x14ac:dyDescent="0.2">
      <c r="A463" s="16"/>
      <c r="B463" s="16"/>
      <c r="C463" s="16"/>
      <c r="D463" s="20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5.75" customHeight="1" x14ac:dyDescent="0.2">
      <c r="A464" s="16"/>
      <c r="B464" s="16"/>
      <c r="C464" s="16"/>
      <c r="D464" s="20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5.75" customHeight="1" x14ac:dyDescent="0.2">
      <c r="A465" s="16"/>
      <c r="B465" s="16"/>
      <c r="C465" s="16"/>
      <c r="D465" s="20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5.75" customHeight="1" x14ac:dyDescent="0.2">
      <c r="A466" s="16"/>
      <c r="B466" s="16"/>
      <c r="C466" s="16"/>
      <c r="D466" s="20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5.75" customHeight="1" x14ac:dyDescent="0.2">
      <c r="A467" s="16"/>
      <c r="B467" s="16"/>
      <c r="C467" s="16"/>
      <c r="D467" s="20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5.75" customHeight="1" x14ac:dyDescent="0.2">
      <c r="A468" s="16"/>
      <c r="B468" s="16"/>
      <c r="C468" s="16"/>
      <c r="D468" s="20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5.75" customHeight="1" x14ac:dyDescent="0.2">
      <c r="A469" s="16"/>
      <c r="B469" s="16"/>
      <c r="C469" s="16"/>
      <c r="D469" s="20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5.75" customHeight="1" x14ac:dyDescent="0.2">
      <c r="A470" s="16"/>
      <c r="B470" s="16"/>
      <c r="C470" s="16"/>
      <c r="D470" s="20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5.75" customHeight="1" x14ac:dyDescent="0.2">
      <c r="A471" s="16"/>
      <c r="B471" s="16"/>
      <c r="C471" s="16"/>
      <c r="D471" s="20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5.75" customHeight="1" x14ac:dyDescent="0.2">
      <c r="A472" s="16"/>
      <c r="B472" s="16"/>
      <c r="C472" s="16"/>
      <c r="D472" s="20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5.75" customHeight="1" x14ac:dyDescent="0.2">
      <c r="A473" s="16"/>
      <c r="B473" s="16"/>
      <c r="C473" s="16"/>
      <c r="D473" s="20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5.75" customHeight="1" x14ac:dyDescent="0.2">
      <c r="A474" s="16"/>
      <c r="B474" s="16"/>
      <c r="C474" s="16"/>
      <c r="D474" s="20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5.75" customHeight="1" x14ac:dyDescent="0.2">
      <c r="A475" s="16"/>
      <c r="B475" s="16"/>
      <c r="C475" s="16"/>
      <c r="D475" s="20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5.75" customHeight="1" x14ac:dyDescent="0.2">
      <c r="A476" s="16"/>
      <c r="B476" s="16"/>
      <c r="C476" s="16"/>
      <c r="D476" s="20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5.75" customHeight="1" x14ac:dyDescent="0.2">
      <c r="A477" s="16"/>
      <c r="B477" s="16"/>
      <c r="C477" s="16"/>
      <c r="D477" s="20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5.75" customHeight="1" x14ac:dyDescent="0.2">
      <c r="A478" s="16"/>
      <c r="B478" s="16"/>
      <c r="C478" s="16"/>
      <c r="D478" s="20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5.75" customHeight="1" x14ac:dyDescent="0.2">
      <c r="A479" s="16"/>
      <c r="B479" s="16"/>
      <c r="C479" s="16"/>
      <c r="D479" s="20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5.75" customHeight="1" x14ac:dyDescent="0.2">
      <c r="A480" s="16"/>
      <c r="B480" s="16"/>
      <c r="C480" s="16"/>
      <c r="D480" s="20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5.75" customHeight="1" x14ac:dyDescent="0.2">
      <c r="A481" s="16"/>
      <c r="B481" s="16"/>
      <c r="C481" s="16"/>
      <c r="D481" s="20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5.75" customHeight="1" x14ac:dyDescent="0.2">
      <c r="A482" s="16"/>
      <c r="B482" s="16"/>
      <c r="C482" s="16"/>
      <c r="D482" s="20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5.75" customHeight="1" x14ac:dyDescent="0.2">
      <c r="A483" s="16"/>
      <c r="B483" s="16"/>
      <c r="C483" s="16"/>
      <c r="D483" s="20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5.75" customHeight="1" x14ac:dyDescent="0.2">
      <c r="A484" s="16"/>
      <c r="B484" s="16"/>
      <c r="C484" s="16"/>
      <c r="D484" s="20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5.75" customHeight="1" x14ac:dyDescent="0.2">
      <c r="A485" s="16"/>
      <c r="B485" s="16"/>
      <c r="C485" s="16"/>
      <c r="D485" s="20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5.75" customHeight="1" x14ac:dyDescent="0.2">
      <c r="A486" s="16"/>
      <c r="B486" s="16"/>
      <c r="C486" s="16"/>
      <c r="D486" s="20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5.75" customHeight="1" x14ac:dyDescent="0.2">
      <c r="A487" s="16"/>
      <c r="B487" s="16"/>
      <c r="C487" s="16"/>
      <c r="D487" s="20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5.75" customHeight="1" x14ac:dyDescent="0.2">
      <c r="A488" s="16"/>
      <c r="B488" s="16"/>
      <c r="C488" s="16"/>
      <c r="D488" s="20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5.75" customHeight="1" x14ac:dyDescent="0.2">
      <c r="A489" s="16"/>
      <c r="B489" s="16"/>
      <c r="C489" s="16"/>
      <c r="D489" s="20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5.75" customHeight="1" x14ac:dyDescent="0.2">
      <c r="A490" s="16"/>
      <c r="B490" s="16"/>
      <c r="C490" s="16"/>
      <c r="D490" s="20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5.75" customHeight="1" x14ac:dyDescent="0.2">
      <c r="A491" s="16"/>
      <c r="B491" s="16"/>
      <c r="C491" s="16"/>
      <c r="D491" s="20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5.75" customHeight="1" x14ac:dyDescent="0.2">
      <c r="A492" s="16"/>
      <c r="B492" s="16"/>
      <c r="C492" s="16"/>
      <c r="D492" s="20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5.75" customHeight="1" x14ac:dyDescent="0.2">
      <c r="A493" s="16"/>
      <c r="B493" s="16"/>
      <c r="C493" s="16"/>
      <c r="D493" s="20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5.75" customHeight="1" x14ac:dyDescent="0.2">
      <c r="A494" s="16"/>
      <c r="B494" s="16"/>
      <c r="C494" s="16"/>
      <c r="D494" s="20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5.75" customHeight="1" x14ac:dyDescent="0.2">
      <c r="A495" s="16"/>
      <c r="B495" s="16"/>
      <c r="C495" s="16"/>
      <c r="D495" s="20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5.75" customHeight="1" x14ac:dyDescent="0.2">
      <c r="A496" s="16"/>
      <c r="B496" s="16"/>
      <c r="C496" s="16"/>
      <c r="D496" s="20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5.75" customHeight="1" x14ac:dyDescent="0.2">
      <c r="A497" s="16"/>
      <c r="B497" s="16"/>
      <c r="C497" s="16"/>
      <c r="D497" s="20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5.75" customHeight="1" x14ac:dyDescent="0.2">
      <c r="A498" s="16"/>
      <c r="B498" s="16"/>
      <c r="C498" s="16"/>
      <c r="D498" s="20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5.75" customHeight="1" x14ac:dyDescent="0.2">
      <c r="A499" s="16"/>
      <c r="B499" s="16"/>
      <c r="C499" s="16"/>
      <c r="D499" s="20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5.75" customHeight="1" x14ac:dyDescent="0.2">
      <c r="A500" s="16"/>
      <c r="B500" s="16"/>
      <c r="C500" s="16"/>
      <c r="D500" s="20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5.75" customHeight="1" x14ac:dyDescent="0.2">
      <c r="A501" s="16"/>
      <c r="B501" s="16"/>
      <c r="C501" s="16"/>
      <c r="D501" s="20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5.75" customHeight="1" x14ac:dyDescent="0.2">
      <c r="A502" s="16"/>
      <c r="B502" s="16"/>
      <c r="C502" s="16"/>
      <c r="D502" s="20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5.75" customHeight="1" x14ac:dyDescent="0.2">
      <c r="A503" s="16"/>
      <c r="B503" s="16"/>
      <c r="C503" s="16"/>
      <c r="D503" s="20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5.75" customHeight="1" x14ac:dyDescent="0.2">
      <c r="A504" s="16"/>
      <c r="B504" s="16"/>
      <c r="C504" s="16"/>
      <c r="D504" s="20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5.75" customHeight="1" x14ac:dyDescent="0.2">
      <c r="A505" s="16"/>
      <c r="B505" s="16"/>
      <c r="C505" s="16"/>
      <c r="D505" s="20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5.75" customHeight="1" x14ac:dyDescent="0.2">
      <c r="A506" s="16"/>
      <c r="B506" s="16"/>
      <c r="C506" s="16"/>
      <c r="D506" s="20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5.75" customHeight="1" x14ac:dyDescent="0.2">
      <c r="A507" s="16"/>
      <c r="B507" s="16"/>
      <c r="C507" s="16"/>
      <c r="D507" s="20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5.75" customHeight="1" x14ac:dyDescent="0.2">
      <c r="A508" s="16"/>
      <c r="B508" s="16"/>
      <c r="C508" s="16"/>
      <c r="D508" s="20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5.75" customHeight="1" x14ac:dyDescent="0.2">
      <c r="A509" s="16"/>
      <c r="B509" s="16"/>
      <c r="C509" s="16"/>
      <c r="D509" s="20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5.75" customHeight="1" x14ac:dyDescent="0.2">
      <c r="A510" s="16"/>
      <c r="B510" s="16"/>
      <c r="C510" s="16"/>
      <c r="D510" s="20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5.75" customHeight="1" x14ac:dyDescent="0.2">
      <c r="A511" s="16"/>
      <c r="B511" s="16"/>
      <c r="C511" s="16"/>
      <c r="D511" s="20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5.75" customHeight="1" x14ac:dyDescent="0.2">
      <c r="A512" s="16"/>
      <c r="B512" s="16"/>
      <c r="C512" s="16"/>
      <c r="D512" s="20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5.75" customHeight="1" x14ac:dyDescent="0.2">
      <c r="A513" s="16"/>
      <c r="B513" s="16"/>
      <c r="C513" s="16"/>
      <c r="D513" s="20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5.75" customHeight="1" x14ac:dyDescent="0.2">
      <c r="A514" s="16"/>
      <c r="B514" s="16"/>
      <c r="C514" s="16"/>
      <c r="D514" s="20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5.75" customHeight="1" x14ac:dyDescent="0.2">
      <c r="A515" s="16"/>
      <c r="B515" s="16"/>
      <c r="C515" s="16"/>
      <c r="D515" s="20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5.75" customHeight="1" x14ac:dyDescent="0.2">
      <c r="A516" s="16"/>
      <c r="B516" s="16"/>
      <c r="C516" s="16"/>
      <c r="D516" s="20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5.75" customHeight="1" x14ac:dyDescent="0.2">
      <c r="A517" s="16"/>
      <c r="B517" s="16"/>
      <c r="C517" s="16"/>
      <c r="D517" s="20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5.75" customHeight="1" x14ac:dyDescent="0.2">
      <c r="A518" s="16"/>
      <c r="B518" s="16"/>
      <c r="C518" s="16"/>
      <c r="D518" s="20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5.75" customHeight="1" x14ac:dyDescent="0.2">
      <c r="A519" s="16"/>
      <c r="B519" s="16"/>
      <c r="C519" s="16"/>
      <c r="D519" s="20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5.75" customHeight="1" x14ac:dyDescent="0.2">
      <c r="A520" s="16"/>
      <c r="B520" s="16"/>
      <c r="C520" s="16"/>
      <c r="D520" s="20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5.75" customHeight="1" x14ac:dyDescent="0.2">
      <c r="A521" s="16"/>
      <c r="B521" s="16"/>
      <c r="C521" s="16"/>
      <c r="D521" s="20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5.75" customHeight="1" x14ac:dyDescent="0.2">
      <c r="A522" s="16"/>
      <c r="B522" s="16"/>
      <c r="C522" s="16"/>
      <c r="D522" s="20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5.75" customHeight="1" x14ac:dyDescent="0.2">
      <c r="A523" s="16"/>
      <c r="B523" s="16"/>
      <c r="C523" s="16"/>
      <c r="D523" s="20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5.75" customHeight="1" x14ac:dyDescent="0.2">
      <c r="A524" s="16"/>
      <c r="B524" s="16"/>
      <c r="C524" s="16"/>
      <c r="D524" s="20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5.75" customHeight="1" x14ac:dyDescent="0.2">
      <c r="A525" s="16"/>
      <c r="B525" s="16"/>
      <c r="C525" s="16"/>
      <c r="D525" s="20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5.75" customHeight="1" x14ac:dyDescent="0.2">
      <c r="A526" s="16"/>
      <c r="B526" s="16"/>
      <c r="C526" s="16"/>
      <c r="D526" s="20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5.75" customHeight="1" x14ac:dyDescent="0.2">
      <c r="A527" s="16"/>
      <c r="B527" s="16"/>
      <c r="C527" s="16"/>
      <c r="D527" s="20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5.75" customHeight="1" x14ac:dyDescent="0.2">
      <c r="A528" s="16"/>
      <c r="B528" s="16"/>
      <c r="C528" s="16"/>
      <c r="D528" s="20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5.75" customHeight="1" x14ac:dyDescent="0.2">
      <c r="A529" s="16"/>
      <c r="B529" s="16"/>
      <c r="C529" s="16"/>
      <c r="D529" s="20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5.75" customHeight="1" x14ac:dyDescent="0.2">
      <c r="A530" s="16"/>
      <c r="B530" s="16"/>
      <c r="C530" s="16"/>
      <c r="D530" s="20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5.75" customHeight="1" x14ac:dyDescent="0.2">
      <c r="A531" s="16"/>
      <c r="B531" s="16"/>
      <c r="C531" s="16"/>
      <c r="D531" s="20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5.75" customHeight="1" x14ac:dyDescent="0.2">
      <c r="A532" s="16"/>
      <c r="B532" s="16"/>
      <c r="C532" s="16"/>
      <c r="D532" s="20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5.75" customHeight="1" x14ac:dyDescent="0.2">
      <c r="A533" s="16"/>
      <c r="B533" s="16"/>
      <c r="C533" s="16"/>
      <c r="D533" s="20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5.75" customHeight="1" x14ac:dyDescent="0.2">
      <c r="A534" s="16"/>
      <c r="B534" s="16"/>
      <c r="C534" s="16"/>
      <c r="D534" s="20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5.75" customHeight="1" x14ac:dyDescent="0.2">
      <c r="A535" s="16"/>
      <c r="B535" s="16"/>
      <c r="C535" s="16"/>
      <c r="D535" s="20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5.75" customHeight="1" x14ac:dyDescent="0.2">
      <c r="A536" s="16"/>
      <c r="B536" s="16"/>
      <c r="C536" s="16"/>
      <c r="D536" s="20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5.75" customHeight="1" x14ac:dyDescent="0.2">
      <c r="A537" s="16"/>
      <c r="B537" s="16"/>
      <c r="C537" s="16"/>
      <c r="D537" s="20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5.75" customHeight="1" x14ac:dyDescent="0.2">
      <c r="A538" s="16"/>
      <c r="B538" s="16"/>
      <c r="C538" s="16"/>
      <c r="D538" s="20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5.75" customHeight="1" x14ac:dyDescent="0.2">
      <c r="A539" s="16"/>
      <c r="B539" s="16"/>
      <c r="C539" s="16"/>
      <c r="D539" s="20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5.75" customHeight="1" x14ac:dyDescent="0.2">
      <c r="A540" s="16"/>
      <c r="B540" s="16"/>
      <c r="C540" s="16"/>
      <c r="D540" s="20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5.75" customHeight="1" x14ac:dyDescent="0.2">
      <c r="A541" s="16"/>
      <c r="B541" s="16"/>
      <c r="C541" s="16"/>
      <c r="D541" s="20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5.75" customHeight="1" x14ac:dyDescent="0.2">
      <c r="A542" s="16"/>
      <c r="B542" s="16"/>
      <c r="C542" s="16"/>
      <c r="D542" s="20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5.75" customHeight="1" x14ac:dyDescent="0.2">
      <c r="A543" s="16"/>
      <c r="B543" s="16"/>
      <c r="C543" s="16"/>
      <c r="D543" s="20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5.75" customHeight="1" x14ac:dyDescent="0.2">
      <c r="A544" s="16"/>
      <c r="B544" s="16"/>
      <c r="C544" s="16"/>
      <c r="D544" s="20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5.75" customHeight="1" x14ac:dyDescent="0.2">
      <c r="A545" s="16"/>
      <c r="B545" s="16"/>
      <c r="C545" s="16"/>
      <c r="D545" s="20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5.75" customHeight="1" x14ac:dyDescent="0.2">
      <c r="A546" s="16"/>
      <c r="B546" s="16"/>
      <c r="C546" s="16"/>
      <c r="D546" s="20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5.75" customHeight="1" x14ac:dyDescent="0.2">
      <c r="A547" s="16"/>
      <c r="B547" s="16"/>
      <c r="C547" s="16"/>
      <c r="D547" s="20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5.75" customHeight="1" x14ac:dyDescent="0.2">
      <c r="A548" s="16"/>
      <c r="B548" s="16"/>
      <c r="C548" s="16"/>
      <c r="D548" s="20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5.75" customHeight="1" x14ac:dyDescent="0.2">
      <c r="A549" s="16"/>
      <c r="B549" s="16"/>
      <c r="C549" s="16"/>
      <c r="D549" s="20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5.75" customHeight="1" x14ac:dyDescent="0.2">
      <c r="A550" s="16"/>
      <c r="B550" s="16"/>
      <c r="C550" s="16"/>
      <c r="D550" s="20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5.75" customHeight="1" x14ac:dyDescent="0.2">
      <c r="A551" s="16"/>
      <c r="B551" s="16"/>
      <c r="C551" s="16"/>
      <c r="D551" s="20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5.75" customHeight="1" x14ac:dyDescent="0.2">
      <c r="A552" s="16"/>
      <c r="B552" s="16"/>
      <c r="C552" s="16"/>
      <c r="D552" s="20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5.75" customHeight="1" x14ac:dyDescent="0.2">
      <c r="A553" s="16"/>
      <c r="B553" s="16"/>
      <c r="C553" s="16"/>
      <c r="D553" s="20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5.75" customHeight="1" x14ac:dyDescent="0.2">
      <c r="A554" s="16"/>
      <c r="B554" s="16"/>
      <c r="C554" s="16"/>
      <c r="D554" s="20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5.75" customHeight="1" x14ac:dyDescent="0.2">
      <c r="A555" s="16"/>
      <c r="B555" s="16"/>
      <c r="C555" s="16"/>
      <c r="D555" s="20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5.75" customHeight="1" x14ac:dyDescent="0.2">
      <c r="A556" s="16"/>
      <c r="B556" s="16"/>
      <c r="C556" s="16"/>
      <c r="D556" s="20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5.75" customHeight="1" x14ac:dyDescent="0.2">
      <c r="A557" s="16"/>
      <c r="B557" s="16"/>
      <c r="C557" s="16"/>
      <c r="D557" s="20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5.75" customHeight="1" x14ac:dyDescent="0.2">
      <c r="A558" s="16"/>
      <c r="B558" s="16"/>
      <c r="C558" s="16"/>
      <c r="D558" s="20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5.75" customHeight="1" x14ac:dyDescent="0.2">
      <c r="A559" s="16"/>
      <c r="B559" s="16"/>
      <c r="C559" s="16"/>
      <c r="D559" s="20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5.75" customHeight="1" x14ac:dyDescent="0.2">
      <c r="A560" s="16"/>
      <c r="B560" s="16"/>
      <c r="C560" s="16"/>
      <c r="D560" s="20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5.75" customHeight="1" x14ac:dyDescent="0.2">
      <c r="A561" s="16"/>
      <c r="B561" s="16"/>
      <c r="C561" s="16"/>
      <c r="D561" s="20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5.75" customHeight="1" x14ac:dyDescent="0.2">
      <c r="A562" s="16"/>
      <c r="B562" s="16"/>
      <c r="C562" s="16"/>
      <c r="D562" s="20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5.75" customHeight="1" x14ac:dyDescent="0.2">
      <c r="A563" s="16"/>
      <c r="B563" s="16"/>
      <c r="C563" s="16"/>
      <c r="D563" s="20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5.75" customHeight="1" x14ac:dyDescent="0.2">
      <c r="A564" s="16"/>
      <c r="B564" s="16"/>
      <c r="C564" s="16"/>
      <c r="D564" s="20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5.75" customHeight="1" x14ac:dyDescent="0.2">
      <c r="A565" s="16"/>
      <c r="B565" s="16"/>
      <c r="C565" s="16"/>
      <c r="D565" s="20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5.75" customHeight="1" x14ac:dyDescent="0.2">
      <c r="A566" s="16"/>
      <c r="B566" s="16"/>
      <c r="C566" s="16"/>
      <c r="D566" s="20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5.75" customHeight="1" x14ac:dyDescent="0.2">
      <c r="A567" s="16"/>
      <c r="B567" s="16"/>
      <c r="C567" s="16"/>
      <c r="D567" s="20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5.75" customHeight="1" x14ac:dyDescent="0.2">
      <c r="A568" s="16"/>
      <c r="B568" s="16"/>
      <c r="C568" s="16"/>
      <c r="D568" s="20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5.75" customHeight="1" x14ac:dyDescent="0.2">
      <c r="A569" s="16"/>
      <c r="B569" s="16"/>
      <c r="C569" s="16"/>
      <c r="D569" s="20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5.75" customHeight="1" x14ac:dyDescent="0.2">
      <c r="A570" s="16"/>
      <c r="B570" s="16"/>
      <c r="C570" s="16"/>
      <c r="D570" s="20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5.75" customHeight="1" x14ac:dyDescent="0.2">
      <c r="A571" s="16"/>
      <c r="B571" s="16"/>
      <c r="C571" s="16"/>
      <c r="D571" s="20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5.75" customHeight="1" x14ac:dyDescent="0.2">
      <c r="A572" s="16"/>
      <c r="B572" s="16"/>
      <c r="C572" s="16"/>
      <c r="D572" s="20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5.75" customHeight="1" x14ac:dyDescent="0.2">
      <c r="A573" s="16"/>
      <c r="B573" s="16"/>
      <c r="C573" s="16"/>
      <c r="D573" s="20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5.75" customHeight="1" x14ac:dyDescent="0.2">
      <c r="A574" s="16"/>
      <c r="B574" s="16"/>
      <c r="C574" s="16"/>
      <c r="D574" s="20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5.75" customHeight="1" x14ac:dyDescent="0.2">
      <c r="A575" s="16"/>
      <c r="B575" s="16"/>
      <c r="C575" s="16"/>
      <c r="D575" s="20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5.75" customHeight="1" x14ac:dyDescent="0.2">
      <c r="A576" s="16"/>
      <c r="B576" s="16"/>
      <c r="C576" s="16"/>
      <c r="D576" s="20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5.75" customHeight="1" x14ac:dyDescent="0.2">
      <c r="A577" s="16"/>
      <c r="B577" s="16"/>
      <c r="C577" s="16"/>
      <c r="D577" s="20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5.75" customHeight="1" x14ac:dyDescent="0.2">
      <c r="A578" s="16"/>
      <c r="B578" s="16"/>
      <c r="C578" s="16"/>
      <c r="D578" s="20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5.75" customHeight="1" x14ac:dyDescent="0.2">
      <c r="A579" s="16"/>
      <c r="B579" s="16"/>
      <c r="C579" s="16"/>
      <c r="D579" s="20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5.75" customHeight="1" x14ac:dyDescent="0.2">
      <c r="A580" s="16"/>
      <c r="B580" s="16"/>
      <c r="C580" s="16"/>
      <c r="D580" s="20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5.75" customHeight="1" x14ac:dyDescent="0.2">
      <c r="A581" s="16"/>
      <c r="B581" s="16"/>
      <c r="C581" s="16"/>
      <c r="D581" s="20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5.75" customHeight="1" x14ac:dyDescent="0.2">
      <c r="A582" s="16"/>
      <c r="B582" s="16"/>
      <c r="C582" s="16"/>
      <c r="D582" s="20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5.75" customHeight="1" x14ac:dyDescent="0.2">
      <c r="A583" s="16"/>
      <c r="B583" s="16"/>
      <c r="C583" s="16"/>
      <c r="D583" s="20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5.75" customHeight="1" x14ac:dyDescent="0.2">
      <c r="A584" s="16"/>
      <c r="B584" s="16"/>
      <c r="C584" s="16"/>
      <c r="D584" s="20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5.75" customHeight="1" x14ac:dyDescent="0.2">
      <c r="A585" s="16"/>
      <c r="B585" s="16"/>
      <c r="C585" s="16"/>
      <c r="D585" s="20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5.75" customHeight="1" x14ac:dyDescent="0.2">
      <c r="A586" s="16"/>
      <c r="B586" s="16"/>
      <c r="C586" s="16"/>
      <c r="D586" s="20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5.75" customHeight="1" x14ac:dyDescent="0.2">
      <c r="A587" s="16"/>
      <c r="B587" s="16"/>
      <c r="C587" s="16"/>
      <c r="D587" s="20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5.75" customHeight="1" x14ac:dyDescent="0.2">
      <c r="A588" s="16"/>
      <c r="B588" s="16"/>
      <c r="C588" s="16"/>
      <c r="D588" s="20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5.75" customHeight="1" x14ac:dyDescent="0.2">
      <c r="A589" s="16"/>
      <c r="B589" s="16"/>
      <c r="C589" s="16"/>
      <c r="D589" s="20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5.75" customHeight="1" x14ac:dyDescent="0.2">
      <c r="A590" s="16"/>
      <c r="B590" s="16"/>
      <c r="C590" s="16"/>
      <c r="D590" s="20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5.75" customHeight="1" x14ac:dyDescent="0.2">
      <c r="A591" s="16"/>
      <c r="B591" s="16"/>
      <c r="C591" s="16"/>
      <c r="D591" s="20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5.75" customHeight="1" x14ac:dyDescent="0.2">
      <c r="A592" s="16"/>
      <c r="B592" s="16"/>
      <c r="C592" s="16"/>
      <c r="D592" s="20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5.75" customHeight="1" x14ac:dyDescent="0.2">
      <c r="A593" s="16"/>
      <c r="B593" s="16"/>
      <c r="C593" s="16"/>
      <c r="D593" s="20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5.75" customHeight="1" x14ac:dyDescent="0.2">
      <c r="A594" s="16"/>
      <c r="B594" s="16"/>
      <c r="C594" s="16"/>
      <c r="D594" s="20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5.75" customHeight="1" x14ac:dyDescent="0.2">
      <c r="A595" s="16"/>
      <c r="B595" s="16"/>
      <c r="C595" s="16"/>
      <c r="D595" s="20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5.75" customHeight="1" x14ac:dyDescent="0.2">
      <c r="A596" s="16"/>
      <c r="B596" s="16"/>
      <c r="C596" s="16"/>
      <c r="D596" s="20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5.75" customHeight="1" x14ac:dyDescent="0.2">
      <c r="A597" s="16"/>
      <c r="B597" s="16"/>
      <c r="C597" s="16"/>
      <c r="D597" s="20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5.75" customHeight="1" x14ac:dyDescent="0.2">
      <c r="A598" s="16"/>
      <c r="B598" s="16"/>
      <c r="C598" s="16"/>
      <c r="D598" s="20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5.75" customHeight="1" x14ac:dyDescent="0.2">
      <c r="A599" s="16"/>
      <c r="B599" s="16"/>
      <c r="C599" s="16"/>
      <c r="D599" s="20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5.75" customHeight="1" x14ac:dyDescent="0.2">
      <c r="A600" s="16"/>
      <c r="B600" s="16"/>
      <c r="C600" s="16"/>
      <c r="D600" s="20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5.75" customHeight="1" x14ac:dyDescent="0.2">
      <c r="A601" s="16"/>
      <c r="B601" s="16"/>
      <c r="C601" s="16"/>
      <c r="D601" s="20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5.75" customHeight="1" x14ac:dyDescent="0.2">
      <c r="A602" s="16"/>
      <c r="B602" s="16"/>
      <c r="C602" s="16"/>
      <c r="D602" s="20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5.75" customHeight="1" x14ac:dyDescent="0.2">
      <c r="A603" s="16"/>
      <c r="B603" s="16"/>
      <c r="C603" s="16"/>
      <c r="D603" s="20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5.75" customHeight="1" x14ac:dyDescent="0.2">
      <c r="A604" s="16"/>
      <c r="B604" s="16"/>
      <c r="C604" s="16"/>
      <c r="D604" s="20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5.75" customHeight="1" x14ac:dyDescent="0.2">
      <c r="A605" s="16"/>
      <c r="B605" s="16"/>
      <c r="C605" s="16"/>
      <c r="D605" s="20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5.75" customHeight="1" x14ac:dyDescent="0.2">
      <c r="A606" s="16"/>
      <c r="B606" s="16"/>
      <c r="C606" s="16"/>
      <c r="D606" s="20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5.75" customHeight="1" x14ac:dyDescent="0.2">
      <c r="A607" s="16"/>
      <c r="B607" s="16"/>
      <c r="C607" s="16"/>
      <c r="D607" s="20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5.75" customHeight="1" x14ac:dyDescent="0.2">
      <c r="A608" s="16"/>
      <c r="B608" s="16"/>
      <c r="C608" s="16"/>
      <c r="D608" s="20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5.75" customHeight="1" x14ac:dyDescent="0.2">
      <c r="A609" s="16"/>
      <c r="B609" s="16"/>
      <c r="C609" s="16"/>
      <c r="D609" s="20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5.75" customHeight="1" x14ac:dyDescent="0.2">
      <c r="A610" s="16"/>
      <c r="B610" s="16"/>
      <c r="C610" s="16"/>
      <c r="D610" s="20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5.75" customHeight="1" x14ac:dyDescent="0.2">
      <c r="A611" s="16"/>
      <c r="B611" s="16"/>
      <c r="C611" s="16"/>
      <c r="D611" s="20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5.75" customHeight="1" x14ac:dyDescent="0.2">
      <c r="A612" s="16"/>
      <c r="B612" s="16"/>
      <c r="C612" s="16"/>
      <c r="D612" s="20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5.75" customHeight="1" x14ac:dyDescent="0.2">
      <c r="A613" s="16"/>
      <c r="B613" s="16"/>
      <c r="C613" s="16"/>
      <c r="D613" s="20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5.75" customHeight="1" x14ac:dyDescent="0.2">
      <c r="A614" s="16"/>
      <c r="B614" s="16"/>
      <c r="C614" s="16"/>
      <c r="D614" s="20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5.75" customHeight="1" x14ac:dyDescent="0.2">
      <c r="A615" s="16"/>
      <c r="B615" s="16"/>
      <c r="C615" s="16"/>
      <c r="D615" s="20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5.75" customHeight="1" x14ac:dyDescent="0.2">
      <c r="A616" s="16"/>
      <c r="B616" s="16"/>
      <c r="C616" s="16"/>
      <c r="D616" s="20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5.75" customHeight="1" x14ac:dyDescent="0.2">
      <c r="A617" s="16"/>
      <c r="B617" s="16"/>
      <c r="C617" s="16"/>
      <c r="D617" s="20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5.75" customHeight="1" x14ac:dyDescent="0.2">
      <c r="A618" s="16"/>
      <c r="B618" s="16"/>
      <c r="C618" s="16"/>
      <c r="D618" s="20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5.75" customHeight="1" x14ac:dyDescent="0.2">
      <c r="A619" s="16"/>
      <c r="B619" s="16"/>
      <c r="C619" s="16"/>
      <c r="D619" s="20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5.75" customHeight="1" x14ac:dyDescent="0.2">
      <c r="A620" s="16"/>
      <c r="B620" s="16"/>
      <c r="C620" s="16"/>
      <c r="D620" s="20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5.75" customHeight="1" x14ac:dyDescent="0.2">
      <c r="A621" s="16"/>
      <c r="B621" s="16"/>
      <c r="C621" s="16"/>
      <c r="D621" s="20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5.75" customHeight="1" x14ac:dyDescent="0.2">
      <c r="A622" s="16"/>
      <c r="B622" s="16"/>
      <c r="C622" s="16"/>
      <c r="D622" s="20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5.75" customHeight="1" x14ac:dyDescent="0.2">
      <c r="A623" s="16"/>
      <c r="B623" s="16"/>
      <c r="C623" s="16"/>
      <c r="D623" s="20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5.75" customHeight="1" x14ac:dyDescent="0.2">
      <c r="A624" s="16"/>
      <c r="B624" s="16"/>
      <c r="C624" s="16"/>
      <c r="D624" s="20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5.75" customHeight="1" x14ac:dyDescent="0.2">
      <c r="A625" s="16"/>
      <c r="B625" s="16"/>
      <c r="C625" s="16"/>
      <c r="D625" s="20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5.75" customHeight="1" x14ac:dyDescent="0.2">
      <c r="A626" s="16"/>
      <c r="B626" s="16"/>
      <c r="C626" s="16"/>
      <c r="D626" s="20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5.75" customHeight="1" x14ac:dyDescent="0.2">
      <c r="A627" s="16"/>
      <c r="B627" s="16"/>
      <c r="C627" s="16"/>
      <c r="D627" s="20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5.75" customHeight="1" x14ac:dyDescent="0.2">
      <c r="A628" s="16"/>
      <c r="B628" s="16"/>
      <c r="C628" s="16"/>
      <c r="D628" s="20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5.75" customHeight="1" x14ac:dyDescent="0.2">
      <c r="A629" s="16"/>
      <c r="B629" s="16"/>
      <c r="C629" s="16"/>
      <c r="D629" s="20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5.75" customHeight="1" x14ac:dyDescent="0.2">
      <c r="A630" s="16"/>
      <c r="B630" s="16"/>
      <c r="C630" s="16"/>
      <c r="D630" s="20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5.75" customHeight="1" x14ac:dyDescent="0.2">
      <c r="A631" s="16"/>
      <c r="B631" s="16"/>
      <c r="C631" s="16"/>
      <c r="D631" s="20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5.75" customHeight="1" x14ac:dyDescent="0.2">
      <c r="A632" s="16"/>
      <c r="B632" s="16"/>
      <c r="C632" s="16"/>
      <c r="D632" s="20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5.75" customHeight="1" x14ac:dyDescent="0.2">
      <c r="A633" s="16"/>
      <c r="B633" s="16"/>
      <c r="C633" s="16"/>
      <c r="D633" s="20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5.75" customHeight="1" x14ac:dyDescent="0.2">
      <c r="A634" s="16"/>
      <c r="B634" s="16"/>
      <c r="C634" s="16"/>
      <c r="D634" s="20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5.75" customHeight="1" x14ac:dyDescent="0.2">
      <c r="A635" s="16"/>
      <c r="B635" s="16"/>
      <c r="C635" s="16"/>
      <c r="D635" s="20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5.75" customHeight="1" x14ac:dyDescent="0.2">
      <c r="A636" s="16"/>
      <c r="B636" s="16"/>
      <c r="C636" s="16"/>
      <c r="D636" s="20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5.75" customHeight="1" x14ac:dyDescent="0.2">
      <c r="A637" s="16"/>
      <c r="B637" s="16"/>
      <c r="C637" s="16"/>
      <c r="D637" s="20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5.75" customHeight="1" x14ac:dyDescent="0.2">
      <c r="A638" s="16"/>
      <c r="B638" s="16"/>
      <c r="C638" s="16"/>
      <c r="D638" s="20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5.75" customHeight="1" x14ac:dyDescent="0.2">
      <c r="A639" s="16"/>
      <c r="B639" s="16"/>
      <c r="C639" s="16"/>
      <c r="D639" s="20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5.75" customHeight="1" x14ac:dyDescent="0.2">
      <c r="A640" s="16"/>
      <c r="B640" s="16"/>
      <c r="C640" s="16"/>
      <c r="D640" s="20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5.75" customHeight="1" x14ac:dyDescent="0.2">
      <c r="A641" s="16"/>
      <c r="B641" s="16"/>
      <c r="C641" s="16"/>
      <c r="D641" s="20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5.75" customHeight="1" x14ac:dyDescent="0.2">
      <c r="A642" s="16"/>
      <c r="B642" s="16"/>
      <c r="C642" s="16"/>
      <c r="D642" s="20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5.75" customHeight="1" x14ac:dyDescent="0.2">
      <c r="A643" s="16"/>
      <c r="B643" s="16"/>
      <c r="C643" s="16"/>
      <c r="D643" s="20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5.75" customHeight="1" x14ac:dyDescent="0.2">
      <c r="A644" s="16"/>
      <c r="B644" s="16"/>
      <c r="C644" s="16"/>
      <c r="D644" s="20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5.75" customHeight="1" x14ac:dyDescent="0.2">
      <c r="A645" s="16"/>
      <c r="B645" s="16"/>
      <c r="C645" s="16"/>
      <c r="D645" s="20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5.75" customHeight="1" x14ac:dyDescent="0.2">
      <c r="A646" s="16"/>
      <c r="B646" s="16"/>
      <c r="C646" s="16"/>
      <c r="D646" s="20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5.75" customHeight="1" x14ac:dyDescent="0.2">
      <c r="A647" s="16"/>
      <c r="B647" s="16"/>
      <c r="C647" s="16"/>
      <c r="D647" s="20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5.75" customHeight="1" x14ac:dyDescent="0.2">
      <c r="A648" s="16"/>
      <c r="B648" s="16"/>
      <c r="C648" s="16"/>
      <c r="D648" s="20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5.75" customHeight="1" x14ac:dyDescent="0.2">
      <c r="A649" s="16"/>
      <c r="B649" s="16"/>
      <c r="C649" s="16"/>
      <c r="D649" s="20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5.75" customHeight="1" x14ac:dyDescent="0.2">
      <c r="A650" s="16"/>
      <c r="B650" s="16"/>
      <c r="C650" s="16"/>
      <c r="D650" s="20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5.75" customHeight="1" x14ac:dyDescent="0.2">
      <c r="A651" s="16"/>
      <c r="B651" s="16"/>
      <c r="C651" s="16"/>
      <c r="D651" s="20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5.75" customHeight="1" x14ac:dyDescent="0.2">
      <c r="A652" s="16"/>
      <c r="B652" s="16"/>
      <c r="C652" s="16"/>
      <c r="D652" s="20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5.75" customHeight="1" x14ac:dyDescent="0.2">
      <c r="A653" s="16"/>
      <c r="B653" s="16"/>
      <c r="C653" s="16"/>
      <c r="D653" s="20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5.75" customHeight="1" x14ac:dyDescent="0.2">
      <c r="A654" s="16"/>
      <c r="B654" s="16"/>
      <c r="C654" s="16"/>
      <c r="D654" s="20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5.75" customHeight="1" x14ac:dyDescent="0.2">
      <c r="A655" s="16"/>
      <c r="B655" s="16"/>
      <c r="C655" s="16"/>
      <c r="D655" s="20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5.75" customHeight="1" x14ac:dyDescent="0.2">
      <c r="A656" s="16"/>
      <c r="B656" s="16"/>
      <c r="C656" s="16"/>
      <c r="D656" s="20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5.75" customHeight="1" x14ac:dyDescent="0.2">
      <c r="A657" s="16"/>
      <c r="B657" s="16"/>
      <c r="C657" s="16"/>
      <c r="D657" s="20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5.75" customHeight="1" x14ac:dyDescent="0.2">
      <c r="A658" s="16"/>
      <c r="B658" s="16"/>
      <c r="C658" s="16"/>
      <c r="D658" s="20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5.75" customHeight="1" x14ac:dyDescent="0.2">
      <c r="A659" s="16"/>
      <c r="B659" s="16"/>
      <c r="C659" s="16"/>
      <c r="D659" s="20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5.75" customHeight="1" x14ac:dyDescent="0.2">
      <c r="A660" s="16"/>
      <c r="B660" s="16"/>
      <c r="C660" s="16"/>
      <c r="D660" s="20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5.75" customHeight="1" x14ac:dyDescent="0.2">
      <c r="A661" s="16"/>
      <c r="B661" s="16"/>
      <c r="C661" s="16"/>
      <c r="D661" s="20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5.75" customHeight="1" x14ac:dyDescent="0.2">
      <c r="A662" s="16"/>
      <c r="B662" s="16"/>
      <c r="C662" s="16"/>
      <c r="D662" s="20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5.75" customHeight="1" x14ac:dyDescent="0.2">
      <c r="A663" s="16"/>
      <c r="B663" s="16"/>
      <c r="C663" s="16"/>
      <c r="D663" s="20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5.75" customHeight="1" x14ac:dyDescent="0.2">
      <c r="A664" s="16"/>
      <c r="B664" s="16"/>
      <c r="C664" s="16"/>
      <c r="D664" s="20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5.75" customHeight="1" x14ac:dyDescent="0.2">
      <c r="A665" s="16"/>
      <c r="B665" s="16"/>
      <c r="C665" s="16"/>
      <c r="D665" s="20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5.75" customHeight="1" x14ac:dyDescent="0.2">
      <c r="A666" s="16"/>
      <c r="B666" s="16"/>
      <c r="C666" s="16"/>
      <c r="D666" s="20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5.75" customHeight="1" x14ac:dyDescent="0.2">
      <c r="A667" s="16"/>
      <c r="B667" s="16"/>
      <c r="C667" s="16"/>
      <c r="D667" s="20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5.75" customHeight="1" x14ac:dyDescent="0.2">
      <c r="A668" s="16"/>
      <c r="B668" s="16"/>
      <c r="C668" s="16"/>
      <c r="D668" s="20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5.75" customHeight="1" x14ac:dyDescent="0.2">
      <c r="A669" s="16"/>
      <c r="B669" s="16"/>
      <c r="C669" s="16"/>
      <c r="D669" s="20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5.75" customHeight="1" x14ac:dyDescent="0.2">
      <c r="A670" s="16"/>
      <c r="B670" s="16"/>
      <c r="C670" s="16"/>
      <c r="D670" s="20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5.75" customHeight="1" x14ac:dyDescent="0.2">
      <c r="A671" s="16"/>
      <c r="B671" s="16"/>
      <c r="C671" s="16"/>
      <c r="D671" s="20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5.75" customHeight="1" x14ac:dyDescent="0.2">
      <c r="A672" s="16"/>
      <c r="B672" s="16"/>
      <c r="C672" s="16"/>
      <c r="D672" s="20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5.75" customHeight="1" x14ac:dyDescent="0.2">
      <c r="A673" s="16"/>
      <c r="B673" s="16"/>
      <c r="C673" s="16"/>
      <c r="D673" s="20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5.75" customHeight="1" x14ac:dyDescent="0.2">
      <c r="A674" s="16"/>
      <c r="B674" s="16"/>
      <c r="C674" s="16"/>
      <c r="D674" s="20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5.75" customHeight="1" x14ac:dyDescent="0.2">
      <c r="A675" s="16"/>
      <c r="B675" s="16"/>
      <c r="C675" s="16"/>
      <c r="D675" s="20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5.75" customHeight="1" x14ac:dyDescent="0.2">
      <c r="A676" s="16"/>
      <c r="B676" s="16"/>
      <c r="C676" s="16"/>
      <c r="D676" s="20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5.75" customHeight="1" x14ac:dyDescent="0.2">
      <c r="A677" s="16"/>
      <c r="B677" s="16"/>
      <c r="C677" s="16"/>
      <c r="D677" s="20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5.75" customHeight="1" x14ac:dyDescent="0.2">
      <c r="A678" s="16"/>
      <c r="B678" s="16"/>
      <c r="C678" s="16"/>
      <c r="D678" s="20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5.75" customHeight="1" x14ac:dyDescent="0.2">
      <c r="A679" s="16"/>
      <c r="B679" s="16"/>
      <c r="C679" s="16"/>
      <c r="D679" s="20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5.75" customHeight="1" x14ac:dyDescent="0.2">
      <c r="A680" s="16"/>
      <c r="B680" s="16"/>
      <c r="C680" s="16"/>
      <c r="D680" s="20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5.75" customHeight="1" x14ac:dyDescent="0.2">
      <c r="A681" s="16"/>
      <c r="B681" s="16"/>
      <c r="C681" s="16"/>
      <c r="D681" s="20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5.75" customHeight="1" x14ac:dyDescent="0.2">
      <c r="A682" s="16"/>
      <c r="B682" s="16"/>
      <c r="C682" s="16"/>
      <c r="D682" s="20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5.75" customHeight="1" x14ac:dyDescent="0.2">
      <c r="A683" s="16"/>
      <c r="B683" s="16"/>
      <c r="C683" s="16"/>
      <c r="D683" s="20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5.75" customHeight="1" x14ac:dyDescent="0.2">
      <c r="A684" s="16"/>
      <c r="B684" s="16"/>
      <c r="C684" s="16"/>
      <c r="D684" s="20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5.75" customHeight="1" x14ac:dyDescent="0.2">
      <c r="A685" s="16"/>
      <c r="B685" s="16"/>
      <c r="C685" s="16"/>
      <c r="D685" s="20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5.75" customHeight="1" x14ac:dyDescent="0.2">
      <c r="A686" s="16"/>
      <c r="B686" s="16"/>
      <c r="C686" s="16"/>
      <c r="D686" s="20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5.75" customHeight="1" x14ac:dyDescent="0.2">
      <c r="A687" s="16"/>
      <c r="B687" s="16"/>
      <c r="C687" s="16"/>
      <c r="D687" s="20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5.75" customHeight="1" x14ac:dyDescent="0.2">
      <c r="A688" s="16"/>
      <c r="B688" s="16"/>
      <c r="C688" s="16"/>
      <c r="D688" s="20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5.75" customHeight="1" x14ac:dyDescent="0.2">
      <c r="A689" s="16"/>
      <c r="B689" s="16"/>
      <c r="C689" s="16"/>
      <c r="D689" s="20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5.75" customHeight="1" x14ac:dyDescent="0.2">
      <c r="A690" s="16"/>
      <c r="B690" s="16"/>
      <c r="C690" s="16"/>
      <c r="D690" s="20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5.75" customHeight="1" x14ac:dyDescent="0.2">
      <c r="A691" s="16"/>
      <c r="B691" s="16"/>
      <c r="C691" s="16"/>
      <c r="D691" s="20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5.75" customHeight="1" x14ac:dyDescent="0.2">
      <c r="A692" s="16"/>
      <c r="B692" s="16"/>
      <c r="C692" s="16"/>
      <c r="D692" s="20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5.75" customHeight="1" x14ac:dyDescent="0.2">
      <c r="A693" s="16"/>
      <c r="B693" s="16"/>
      <c r="C693" s="16"/>
      <c r="D693" s="20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5.75" customHeight="1" x14ac:dyDescent="0.2">
      <c r="A694" s="16"/>
      <c r="B694" s="16"/>
      <c r="C694" s="16"/>
      <c r="D694" s="20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5.75" customHeight="1" x14ac:dyDescent="0.2">
      <c r="A695" s="16"/>
      <c r="B695" s="16"/>
      <c r="C695" s="16"/>
      <c r="D695" s="20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5.75" customHeight="1" x14ac:dyDescent="0.2">
      <c r="A696" s="16"/>
      <c r="B696" s="16"/>
      <c r="C696" s="16"/>
      <c r="D696" s="20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5.75" customHeight="1" x14ac:dyDescent="0.2">
      <c r="A697" s="16"/>
      <c r="B697" s="16"/>
      <c r="C697" s="16"/>
      <c r="D697" s="20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5.75" customHeight="1" x14ac:dyDescent="0.2">
      <c r="A698" s="16"/>
      <c r="B698" s="16"/>
      <c r="C698" s="16"/>
      <c r="D698" s="20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5.75" customHeight="1" x14ac:dyDescent="0.2">
      <c r="A699" s="16"/>
      <c r="B699" s="16"/>
      <c r="C699" s="16"/>
      <c r="D699" s="20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5.75" customHeight="1" x14ac:dyDescent="0.2">
      <c r="A700" s="16"/>
      <c r="B700" s="16"/>
      <c r="C700" s="16"/>
      <c r="D700" s="20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5.75" customHeight="1" x14ac:dyDescent="0.2">
      <c r="A701" s="16"/>
      <c r="B701" s="16"/>
      <c r="C701" s="16"/>
      <c r="D701" s="20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5.75" customHeight="1" x14ac:dyDescent="0.2">
      <c r="A702" s="16"/>
      <c r="B702" s="16"/>
      <c r="C702" s="16"/>
      <c r="D702" s="20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5.75" customHeight="1" x14ac:dyDescent="0.2">
      <c r="A703" s="16"/>
      <c r="B703" s="16"/>
      <c r="C703" s="16"/>
      <c r="D703" s="20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5.75" customHeight="1" x14ac:dyDescent="0.2">
      <c r="A704" s="16"/>
      <c r="B704" s="16"/>
      <c r="C704" s="16"/>
      <c r="D704" s="20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5.75" customHeight="1" x14ac:dyDescent="0.2">
      <c r="A705" s="16"/>
      <c r="B705" s="16"/>
      <c r="C705" s="16"/>
      <c r="D705" s="20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5.75" customHeight="1" x14ac:dyDescent="0.2">
      <c r="A706" s="16"/>
      <c r="B706" s="16"/>
      <c r="C706" s="16"/>
      <c r="D706" s="20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5.75" customHeight="1" x14ac:dyDescent="0.2">
      <c r="A707" s="16"/>
      <c r="B707" s="16"/>
      <c r="C707" s="16"/>
      <c r="D707" s="20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5.75" customHeight="1" x14ac:dyDescent="0.2">
      <c r="A708" s="16"/>
      <c r="B708" s="16"/>
      <c r="C708" s="16"/>
      <c r="D708" s="20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5.75" customHeight="1" x14ac:dyDescent="0.2">
      <c r="A709" s="16"/>
      <c r="B709" s="16"/>
      <c r="C709" s="16"/>
      <c r="D709" s="20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5.75" customHeight="1" x14ac:dyDescent="0.2">
      <c r="A710" s="16"/>
      <c r="B710" s="16"/>
      <c r="C710" s="16"/>
      <c r="D710" s="20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5.75" customHeight="1" x14ac:dyDescent="0.2">
      <c r="A711" s="16"/>
      <c r="B711" s="16"/>
      <c r="C711" s="16"/>
      <c r="D711" s="20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5.75" customHeight="1" x14ac:dyDescent="0.2">
      <c r="A712" s="16"/>
      <c r="B712" s="16"/>
      <c r="C712" s="16"/>
      <c r="D712" s="20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5.75" customHeight="1" x14ac:dyDescent="0.2">
      <c r="A713" s="16"/>
      <c r="B713" s="16"/>
      <c r="C713" s="16"/>
      <c r="D713" s="20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5.75" customHeight="1" x14ac:dyDescent="0.2">
      <c r="A714" s="16"/>
      <c r="B714" s="16"/>
      <c r="C714" s="16"/>
      <c r="D714" s="20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5.75" customHeight="1" x14ac:dyDescent="0.2">
      <c r="A715" s="16"/>
      <c r="B715" s="16"/>
      <c r="C715" s="16"/>
      <c r="D715" s="20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5.75" customHeight="1" x14ac:dyDescent="0.2">
      <c r="A716" s="16"/>
      <c r="B716" s="16"/>
      <c r="C716" s="16"/>
      <c r="D716" s="20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5.75" customHeight="1" x14ac:dyDescent="0.2">
      <c r="A717" s="16"/>
      <c r="B717" s="16"/>
      <c r="C717" s="16"/>
      <c r="D717" s="20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5.75" customHeight="1" x14ac:dyDescent="0.2">
      <c r="A718" s="16"/>
      <c r="B718" s="16"/>
      <c r="C718" s="16"/>
      <c r="D718" s="20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5.75" customHeight="1" x14ac:dyDescent="0.2">
      <c r="A719" s="16"/>
      <c r="B719" s="16"/>
      <c r="C719" s="16"/>
      <c r="D719" s="20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5.75" customHeight="1" x14ac:dyDescent="0.2">
      <c r="A720" s="16"/>
      <c r="B720" s="16"/>
      <c r="C720" s="16"/>
      <c r="D720" s="20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5.75" customHeight="1" x14ac:dyDescent="0.2">
      <c r="A721" s="16"/>
      <c r="B721" s="16"/>
      <c r="C721" s="16"/>
      <c r="D721" s="20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5.75" customHeight="1" x14ac:dyDescent="0.2">
      <c r="A722" s="16"/>
      <c r="B722" s="16"/>
      <c r="C722" s="16"/>
      <c r="D722" s="20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5.75" customHeight="1" x14ac:dyDescent="0.2">
      <c r="A723" s="16"/>
      <c r="B723" s="16"/>
      <c r="C723" s="16"/>
      <c r="D723" s="20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5.75" customHeight="1" x14ac:dyDescent="0.2">
      <c r="A724" s="16"/>
      <c r="B724" s="16"/>
      <c r="C724" s="16"/>
      <c r="D724" s="20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5.75" customHeight="1" x14ac:dyDescent="0.2">
      <c r="A725" s="16"/>
      <c r="B725" s="16"/>
      <c r="C725" s="16"/>
      <c r="D725" s="20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5.75" customHeight="1" x14ac:dyDescent="0.2">
      <c r="A726" s="16"/>
      <c r="B726" s="16"/>
      <c r="C726" s="16"/>
      <c r="D726" s="20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5.75" customHeight="1" x14ac:dyDescent="0.2">
      <c r="A727" s="16"/>
      <c r="B727" s="16"/>
      <c r="C727" s="16"/>
      <c r="D727" s="20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5.75" customHeight="1" x14ac:dyDescent="0.2">
      <c r="A728" s="16"/>
      <c r="B728" s="16"/>
      <c r="C728" s="16"/>
      <c r="D728" s="20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5.75" customHeight="1" x14ac:dyDescent="0.2">
      <c r="A729" s="16"/>
      <c r="B729" s="16"/>
      <c r="C729" s="16"/>
      <c r="D729" s="20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5.75" customHeight="1" x14ac:dyDescent="0.2">
      <c r="A730" s="16"/>
      <c r="B730" s="16"/>
      <c r="C730" s="16"/>
      <c r="D730" s="20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5.75" customHeight="1" x14ac:dyDescent="0.2">
      <c r="A731" s="16"/>
      <c r="B731" s="16"/>
      <c r="C731" s="16"/>
      <c r="D731" s="20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5.75" customHeight="1" x14ac:dyDescent="0.2">
      <c r="A732" s="16"/>
      <c r="B732" s="16"/>
      <c r="C732" s="16"/>
      <c r="D732" s="20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5.75" customHeight="1" x14ac:dyDescent="0.2">
      <c r="A733" s="16"/>
      <c r="B733" s="16"/>
      <c r="C733" s="16"/>
      <c r="D733" s="20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5.75" customHeight="1" x14ac:dyDescent="0.2">
      <c r="A734" s="16"/>
      <c r="B734" s="16"/>
      <c r="C734" s="16"/>
      <c r="D734" s="20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5.75" customHeight="1" x14ac:dyDescent="0.2">
      <c r="A735" s="16"/>
      <c r="B735" s="16"/>
      <c r="C735" s="16"/>
      <c r="D735" s="20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5.75" customHeight="1" x14ac:dyDescent="0.2">
      <c r="A736" s="16"/>
      <c r="B736" s="16"/>
      <c r="C736" s="16"/>
      <c r="D736" s="20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5.75" customHeight="1" x14ac:dyDescent="0.2">
      <c r="A737" s="16"/>
      <c r="B737" s="16"/>
      <c r="C737" s="16"/>
      <c r="D737" s="20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5.75" customHeight="1" x14ac:dyDescent="0.2">
      <c r="A738" s="16"/>
      <c r="B738" s="16"/>
      <c r="C738" s="16"/>
      <c r="D738" s="20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5.75" customHeight="1" x14ac:dyDescent="0.2">
      <c r="A739" s="16"/>
      <c r="B739" s="16"/>
      <c r="C739" s="16"/>
      <c r="D739" s="20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5.75" customHeight="1" x14ac:dyDescent="0.2">
      <c r="A740" s="16"/>
      <c r="B740" s="16"/>
      <c r="C740" s="16"/>
      <c r="D740" s="20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5.75" customHeight="1" x14ac:dyDescent="0.2">
      <c r="A741" s="16"/>
      <c r="B741" s="16"/>
      <c r="C741" s="16"/>
      <c r="D741" s="20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5.75" customHeight="1" x14ac:dyDescent="0.2">
      <c r="A742" s="16"/>
      <c r="B742" s="16"/>
      <c r="C742" s="16"/>
      <c r="D742" s="20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5.75" customHeight="1" x14ac:dyDescent="0.2">
      <c r="A743" s="16"/>
      <c r="B743" s="16"/>
      <c r="C743" s="16"/>
      <c r="D743" s="20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5.75" customHeight="1" x14ac:dyDescent="0.2">
      <c r="A744" s="16"/>
      <c r="B744" s="16"/>
      <c r="C744" s="16"/>
      <c r="D744" s="20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5.75" customHeight="1" x14ac:dyDescent="0.2">
      <c r="A745" s="16"/>
      <c r="B745" s="16"/>
      <c r="C745" s="16"/>
      <c r="D745" s="20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5.75" customHeight="1" x14ac:dyDescent="0.2">
      <c r="A746" s="16"/>
      <c r="B746" s="16"/>
      <c r="C746" s="16"/>
      <c r="D746" s="20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5.75" customHeight="1" x14ac:dyDescent="0.2">
      <c r="A747" s="16"/>
      <c r="B747" s="16"/>
      <c r="C747" s="16"/>
      <c r="D747" s="20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5.75" customHeight="1" x14ac:dyDescent="0.2">
      <c r="A748" s="16"/>
      <c r="B748" s="16"/>
      <c r="C748" s="16"/>
      <c r="D748" s="20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5.75" customHeight="1" x14ac:dyDescent="0.2">
      <c r="A749" s="16"/>
      <c r="B749" s="16"/>
      <c r="C749" s="16"/>
      <c r="D749" s="20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5.75" customHeight="1" x14ac:dyDescent="0.2">
      <c r="A750" s="16"/>
      <c r="B750" s="16"/>
      <c r="C750" s="16"/>
      <c r="D750" s="20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5.75" customHeight="1" x14ac:dyDescent="0.2">
      <c r="A751" s="16"/>
      <c r="B751" s="16"/>
      <c r="C751" s="16"/>
      <c r="D751" s="20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5.75" customHeight="1" x14ac:dyDescent="0.2">
      <c r="A752" s="16"/>
      <c r="B752" s="16"/>
      <c r="C752" s="16"/>
      <c r="D752" s="20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5.75" customHeight="1" x14ac:dyDescent="0.2">
      <c r="A753" s="16"/>
      <c r="B753" s="16"/>
      <c r="C753" s="16"/>
      <c r="D753" s="20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5.75" customHeight="1" x14ac:dyDescent="0.2">
      <c r="A754" s="16"/>
      <c r="B754" s="16"/>
      <c r="C754" s="16"/>
      <c r="D754" s="20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5.75" customHeight="1" x14ac:dyDescent="0.2">
      <c r="A755" s="16"/>
      <c r="B755" s="16"/>
      <c r="C755" s="16"/>
      <c r="D755" s="20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5.75" customHeight="1" x14ac:dyDescent="0.2">
      <c r="A756" s="16"/>
      <c r="B756" s="16"/>
      <c r="C756" s="16"/>
      <c r="D756" s="20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5.75" customHeight="1" x14ac:dyDescent="0.2">
      <c r="A757" s="16"/>
      <c r="B757" s="16"/>
      <c r="C757" s="16"/>
      <c r="D757" s="20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5.75" customHeight="1" x14ac:dyDescent="0.2">
      <c r="A758" s="16"/>
      <c r="B758" s="16"/>
      <c r="C758" s="16"/>
      <c r="D758" s="20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5.75" customHeight="1" x14ac:dyDescent="0.2">
      <c r="A759" s="16"/>
      <c r="B759" s="16"/>
      <c r="C759" s="16"/>
      <c r="D759" s="20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5.75" customHeight="1" x14ac:dyDescent="0.2">
      <c r="A760" s="16"/>
      <c r="B760" s="16"/>
      <c r="C760" s="16"/>
      <c r="D760" s="20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5.75" customHeight="1" x14ac:dyDescent="0.2">
      <c r="A761" s="16"/>
      <c r="B761" s="16"/>
      <c r="C761" s="16"/>
      <c r="D761" s="20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5.75" customHeight="1" x14ac:dyDescent="0.2">
      <c r="A762" s="16"/>
      <c r="B762" s="16"/>
      <c r="C762" s="16"/>
      <c r="D762" s="20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5.75" customHeight="1" x14ac:dyDescent="0.2">
      <c r="A763" s="16"/>
      <c r="B763" s="16"/>
      <c r="C763" s="16"/>
      <c r="D763" s="20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5.75" customHeight="1" x14ac:dyDescent="0.2">
      <c r="A764" s="16"/>
      <c r="B764" s="16"/>
      <c r="C764" s="16"/>
      <c r="D764" s="20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5.75" customHeight="1" x14ac:dyDescent="0.2">
      <c r="A765" s="16"/>
      <c r="B765" s="16"/>
      <c r="C765" s="16"/>
      <c r="D765" s="20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5.75" customHeight="1" x14ac:dyDescent="0.2">
      <c r="A766" s="16"/>
      <c r="B766" s="16"/>
      <c r="C766" s="16"/>
      <c r="D766" s="20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5.75" customHeight="1" x14ac:dyDescent="0.2">
      <c r="A767" s="16"/>
      <c r="B767" s="16"/>
      <c r="C767" s="16"/>
      <c r="D767" s="20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5.75" customHeight="1" x14ac:dyDescent="0.2">
      <c r="A768" s="16"/>
      <c r="B768" s="16"/>
      <c r="C768" s="16"/>
      <c r="D768" s="20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5.75" customHeight="1" x14ac:dyDescent="0.2">
      <c r="A769" s="16"/>
      <c r="B769" s="16"/>
      <c r="C769" s="16"/>
      <c r="D769" s="20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5.75" customHeight="1" x14ac:dyDescent="0.2">
      <c r="A770" s="16"/>
      <c r="B770" s="16"/>
      <c r="C770" s="16"/>
      <c r="D770" s="20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5.75" customHeight="1" x14ac:dyDescent="0.2">
      <c r="A771" s="16"/>
      <c r="B771" s="16"/>
      <c r="C771" s="16"/>
      <c r="D771" s="20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5.75" customHeight="1" x14ac:dyDescent="0.2">
      <c r="A772" s="16"/>
      <c r="B772" s="16"/>
      <c r="C772" s="16"/>
      <c r="D772" s="20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5.75" customHeight="1" x14ac:dyDescent="0.2">
      <c r="A773" s="16"/>
      <c r="B773" s="16"/>
      <c r="C773" s="16"/>
      <c r="D773" s="20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5.75" customHeight="1" x14ac:dyDescent="0.2">
      <c r="A774" s="16"/>
      <c r="B774" s="16"/>
      <c r="C774" s="16"/>
      <c r="D774" s="20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5.75" customHeight="1" x14ac:dyDescent="0.2">
      <c r="A775" s="16"/>
      <c r="B775" s="16"/>
      <c r="C775" s="16"/>
      <c r="D775" s="20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5.75" customHeight="1" x14ac:dyDescent="0.2">
      <c r="A776" s="16"/>
      <c r="B776" s="16"/>
      <c r="C776" s="16"/>
      <c r="D776" s="20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5.75" customHeight="1" x14ac:dyDescent="0.2">
      <c r="A777" s="16"/>
      <c r="B777" s="16"/>
      <c r="C777" s="16"/>
      <c r="D777" s="20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5.75" customHeight="1" x14ac:dyDescent="0.2">
      <c r="A778" s="16"/>
      <c r="B778" s="16"/>
      <c r="C778" s="16"/>
      <c r="D778" s="20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5.75" customHeight="1" x14ac:dyDescent="0.2">
      <c r="A779" s="16"/>
      <c r="B779" s="16"/>
      <c r="C779" s="16"/>
      <c r="D779" s="20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5.75" customHeight="1" x14ac:dyDescent="0.2">
      <c r="A780" s="16"/>
      <c r="B780" s="16"/>
      <c r="C780" s="16"/>
      <c r="D780" s="20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5.75" customHeight="1" x14ac:dyDescent="0.2">
      <c r="A781" s="16"/>
      <c r="B781" s="16"/>
      <c r="C781" s="16"/>
      <c r="D781" s="20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5.75" customHeight="1" x14ac:dyDescent="0.2">
      <c r="A782" s="16"/>
      <c r="B782" s="16"/>
      <c r="C782" s="16"/>
      <c r="D782" s="20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5.75" customHeight="1" x14ac:dyDescent="0.2">
      <c r="A783" s="16"/>
      <c r="B783" s="16"/>
      <c r="C783" s="16"/>
      <c r="D783" s="20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5.75" customHeight="1" x14ac:dyDescent="0.2">
      <c r="A784" s="16"/>
      <c r="B784" s="16"/>
      <c r="C784" s="16"/>
      <c r="D784" s="20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5.75" customHeight="1" x14ac:dyDescent="0.2">
      <c r="A785" s="16"/>
      <c r="B785" s="16"/>
      <c r="C785" s="16"/>
      <c r="D785" s="20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5.75" customHeight="1" x14ac:dyDescent="0.2">
      <c r="A786" s="16"/>
      <c r="B786" s="16"/>
      <c r="C786" s="16"/>
      <c r="D786" s="20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5.75" customHeight="1" x14ac:dyDescent="0.2">
      <c r="A787" s="16"/>
      <c r="B787" s="16"/>
      <c r="C787" s="16"/>
      <c r="D787" s="20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5.75" customHeight="1" x14ac:dyDescent="0.2">
      <c r="A788" s="16"/>
      <c r="B788" s="16"/>
      <c r="C788" s="16"/>
      <c r="D788" s="20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5.75" customHeight="1" x14ac:dyDescent="0.2">
      <c r="A789" s="16"/>
      <c r="B789" s="16"/>
      <c r="C789" s="16"/>
      <c r="D789" s="20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5.75" customHeight="1" x14ac:dyDescent="0.2">
      <c r="A790" s="16"/>
      <c r="B790" s="16"/>
      <c r="C790" s="16"/>
      <c r="D790" s="20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5.75" customHeight="1" x14ac:dyDescent="0.2">
      <c r="A791" s="16"/>
      <c r="B791" s="16"/>
      <c r="C791" s="16"/>
      <c r="D791" s="20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5.75" customHeight="1" x14ac:dyDescent="0.2">
      <c r="A792" s="16"/>
      <c r="B792" s="16"/>
      <c r="C792" s="16"/>
      <c r="D792" s="20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5.75" customHeight="1" x14ac:dyDescent="0.2">
      <c r="A793" s="16"/>
      <c r="B793" s="16"/>
      <c r="C793" s="16"/>
      <c r="D793" s="20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5.75" customHeight="1" x14ac:dyDescent="0.2">
      <c r="A794" s="16"/>
      <c r="B794" s="16"/>
      <c r="C794" s="16"/>
      <c r="D794" s="20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5.75" customHeight="1" x14ac:dyDescent="0.2">
      <c r="A795" s="16"/>
      <c r="B795" s="16"/>
      <c r="C795" s="16"/>
      <c r="D795" s="20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5.75" customHeight="1" x14ac:dyDescent="0.2">
      <c r="A796" s="16"/>
      <c r="B796" s="16"/>
      <c r="C796" s="16"/>
      <c r="D796" s="20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5.75" customHeight="1" x14ac:dyDescent="0.2">
      <c r="A797" s="16"/>
      <c r="B797" s="16"/>
      <c r="C797" s="16"/>
      <c r="D797" s="20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5.75" customHeight="1" x14ac:dyDescent="0.2">
      <c r="A798" s="16"/>
      <c r="B798" s="16"/>
      <c r="C798" s="16"/>
      <c r="D798" s="20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5.75" customHeight="1" x14ac:dyDescent="0.2">
      <c r="A799" s="16"/>
      <c r="B799" s="16"/>
      <c r="C799" s="16"/>
      <c r="D799" s="20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5.75" customHeight="1" x14ac:dyDescent="0.2">
      <c r="A800" s="16"/>
      <c r="B800" s="16"/>
      <c r="C800" s="16"/>
      <c r="D800" s="20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5.75" customHeight="1" x14ac:dyDescent="0.2">
      <c r="A801" s="16"/>
      <c r="B801" s="16"/>
      <c r="C801" s="16"/>
      <c r="D801" s="20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5.75" customHeight="1" x14ac:dyDescent="0.2">
      <c r="A802" s="16"/>
      <c r="B802" s="16"/>
      <c r="C802" s="16"/>
      <c r="D802" s="20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5.75" customHeight="1" x14ac:dyDescent="0.2">
      <c r="A803" s="16"/>
      <c r="B803" s="16"/>
      <c r="C803" s="16"/>
      <c r="D803" s="20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5.75" customHeight="1" x14ac:dyDescent="0.2">
      <c r="A804" s="16"/>
      <c r="B804" s="16"/>
      <c r="C804" s="16"/>
      <c r="D804" s="20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5.75" customHeight="1" x14ac:dyDescent="0.2">
      <c r="A805" s="16"/>
      <c r="B805" s="16"/>
      <c r="C805" s="16"/>
      <c r="D805" s="20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5.75" customHeight="1" x14ac:dyDescent="0.2">
      <c r="A806" s="16"/>
      <c r="B806" s="16"/>
      <c r="C806" s="16"/>
      <c r="D806" s="20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5.75" customHeight="1" x14ac:dyDescent="0.2">
      <c r="A807" s="16"/>
      <c r="B807" s="16"/>
      <c r="C807" s="16"/>
      <c r="D807" s="20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5.75" customHeight="1" x14ac:dyDescent="0.2">
      <c r="A808" s="16"/>
      <c r="B808" s="16"/>
      <c r="C808" s="16"/>
      <c r="D808" s="20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5.75" customHeight="1" x14ac:dyDescent="0.2">
      <c r="A809" s="16"/>
      <c r="B809" s="16"/>
      <c r="C809" s="16"/>
      <c r="D809" s="20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5.75" customHeight="1" x14ac:dyDescent="0.2">
      <c r="A810" s="16"/>
      <c r="B810" s="16"/>
      <c r="C810" s="16"/>
      <c r="D810" s="20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5.75" customHeight="1" x14ac:dyDescent="0.2">
      <c r="A811" s="16"/>
      <c r="B811" s="16"/>
      <c r="C811" s="16"/>
      <c r="D811" s="20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5.75" customHeight="1" x14ac:dyDescent="0.2">
      <c r="A812" s="16"/>
      <c r="B812" s="16"/>
      <c r="C812" s="16"/>
      <c r="D812" s="20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5.75" customHeight="1" x14ac:dyDescent="0.2">
      <c r="A813" s="16"/>
      <c r="B813" s="16"/>
      <c r="C813" s="16"/>
      <c r="D813" s="20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5.75" customHeight="1" x14ac:dyDescent="0.2">
      <c r="A814" s="16"/>
      <c r="B814" s="16"/>
      <c r="C814" s="16"/>
      <c r="D814" s="20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5.75" customHeight="1" x14ac:dyDescent="0.2">
      <c r="A815" s="16"/>
      <c r="B815" s="16"/>
      <c r="C815" s="16"/>
      <c r="D815" s="20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5.75" customHeight="1" x14ac:dyDescent="0.2">
      <c r="A816" s="16"/>
      <c r="B816" s="16"/>
      <c r="C816" s="16"/>
      <c r="D816" s="20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5.75" customHeight="1" x14ac:dyDescent="0.2">
      <c r="A817" s="16"/>
      <c r="B817" s="16"/>
      <c r="C817" s="16"/>
      <c r="D817" s="20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5.75" customHeight="1" x14ac:dyDescent="0.2">
      <c r="A818" s="16"/>
      <c r="B818" s="16"/>
      <c r="C818" s="16"/>
      <c r="D818" s="20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5.75" customHeight="1" x14ac:dyDescent="0.2">
      <c r="A819" s="16"/>
      <c r="B819" s="16"/>
      <c r="C819" s="16"/>
      <c r="D819" s="20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5.75" customHeight="1" x14ac:dyDescent="0.2">
      <c r="A820" s="16"/>
      <c r="B820" s="16"/>
      <c r="C820" s="16"/>
      <c r="D820" s="20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5.75" customHeight="1" x14ac:dyDescent="0.2">
      <c r="A821" s="16"/>
      <c r="B821" s="16"/>
      <c r="C821" s="16"/>
      <c r="D821" s="20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5.75" customHeight="1" x14ac:dyDescent="0.2">
      <c r="A822" s="16"/>
      <c r="B822" s="16"/>
      <c r="C822" s="16"/>
      <c r="D822" s="20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5.75" customHeight="1" x14ac:dyDescent="0.2">
      <c r="A823" s="16"/>
      <c r="B823" s="16"/>
      <c r="C823" s="16"/>
      <c r="D823" s="20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5.75" customHeight="1" x14ac:dyDescent="0.2">
      <c r="A824" s="16"/>
      <c r="B824" s="16"/>
      <c r="C824" s="16"/>
      <c r="D824" s="20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5.75" customHeight="1" x14ac:dyDescent="0.2">
      <c r="A825" s="16"/>
      <c r="B825" s="16"/>
      <c r="C825" s="16"/>
      <c r="D825" s="20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5.75" customHeight="1" x14ac:dyDescent="0.2">
      <c r="A826" s="16"/>
      <c r="B826" s="16"/>
      <c r="C826" s="16"/>
      <c r="D826" s="20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5.75" customHeight="1" x14ac:dyDescent="0.2">
      <c r="A827" s="16"/>
      <c r="B827" s="16"/>
      <c r="C827" s="16"/>
      <c r="D827" s="20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5.75" customHeight="1" x14ac:dyDescent="0.2">
      <c r="A828" s="16"/>
      <c r="B828" s="16"/>
      <c r="C828" s="16"/>
      <c r="D828" s="20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5.75" customHeight="1" x14ac:dyDescent="0.2">
      <c r="A829" s="16"/>
      <c r="B829" s="16"/>
      <c r="C829" s="16"/>
      <c r="D829" s="20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5.75" customHeight="1" x14ac:dyDescent="0.2">
      <c r="A830" s="16"/>
      <c r="B830" s="16"/>
      <c r="C830" s="16"/>
      <c r="D830" s="20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5.75" customHeight="1" x14ac:dyDescent="0.2">
      <c r="A831" s="16"/>
      <c r="B831" s="16"/>
      <c r="C831" s="16"/>
      <c r="D831" s="20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5.75" customHeight="1" x14ac:dyDescent="0.2">
      <c r="A832" s="16"/>
      <c r="B832" s="16"/>
      <c r="C832" s="16"/>
      <c r="D832" s="20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5.75" customHeight="1" x14ac:dyDescent="0.2">
      <c r="A833" s="16"/>
      <c r="B833" s="16"/>
      <c r="C833" s="16"/>
      <c r="D833" s="20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5.75" customHeight="1" x14ac:dyDescent="0.2">
      <c r="A834" s="16"/>
      <c r="B834" s="16"/>
      <c r="C834" s="16"/>
      <c r="D834" s="20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5.75" customHeight="1" x14ac:dyDescent="0.2">
      <c r="A835" s="16"/>
      <c r="B835" s="16"/>
      <c r="C835" s="16"/>
      <c r="D835" s="20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5.75" customHeight="1" x14ac:dyDescent="0.2">
      <c r="A836" s="16"/>
      <c r="B836" s="16"/>
      <c r="C836" s="16"/>
      <c r="D836" s="20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5.75" customHeight="1" x14ac:dyDescent="0.2">
      <c r="A837" s="16"/>
      <c r="B837" s="16"/>
      <c r="C837" s="16"/>
      <c r="D837" s="20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5.75" customHeight="1" x14ac:dyDescent="0.2">
      <c r="A838" s="16"/>
      <c r="B838" s="16"/>
      <c r="C838" s="16"/>
      <c r="D838" s="20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5.75" customHeight="1" x14ac:dyDescent="0.2">
      <c r="A839" s="16"/>
      <c r="B839" s="16"/>
      <c r="C839" s="16"/>
      <c r="D839" s="20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5.75" customHeight="1" x14ac:dyDescent="0.2">
      <c r="A840" s="16"/>
      <c r="B840" s="16"/>
      <c r="C840" s="16"/>
      <c r="D840" s="20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5.75" customHeight="1" x14ac:dyDescent="0.2">
      <c r="A841" s="16"/>
      <c r="B841" s="16"/>
      <c r="C841" s="16"/>
      <c r="D841" s="20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5.75" customHeight="1" x14ac:dyDescent="0.2">
      <c r="A842" s="16"/>
      <c r="B842" s="16"/>
      <c r="C842" s="16"/>
      <c r="D842" s="20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5.75" customHeight="1" x14ac:dyDescent="0.2">
      <c r="A843" s="16"/>
      <c r="B843" s="16"/>
      <c r="C843" s="16"/>
      <c r="D843" s="20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5.75" customHeight="1" x14ac:dyDescent="0.2">
      <c r="A844" s="16"/>
      <c r="B844" s="16"/>
      <c r="C844" s="16"/>
      <c r="D844" s="20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5.75" customHeight="1" x14ac:dyDescent="0.2">
      <c r="A845" s="16"/>
      <c r="B845" s="16"/>
      <c r="C845" s="16"/>
      <c r="D845" s="20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5.75" customHeight="1" x14ac:dyDescent="0.2">
      <c r="A846" s="16"/>
      <c r="B846" s="16"/>
      <c r="C846" s="16"/>
      <c r="D846" s="20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5.75" customHeight="1" x14ac:dyDescent="0.2">
      <c r="A847" s="16"/>
      <c r="B847" s="16"/>
      <c r="C847" s="16"/>
      <c r="D847" s="20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5.75" customHeight="1" x14ac:dyDescent="0.2">
      <c r="A848" s="16"/>
      <c r="B848" s="16"/>
      <c r="C848" s="16"/>
      <c r="D848" s="20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5.75" customHeight="1" x14ac:dyDescent="0.2">
      <c r="A849" s="16"/>
      <c r="B849" s="16"/>
      <c r="C849" s="16"/>
      <c r="D849" s="20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5.75" customHeight="1" x14ac:dyDescent="0.2">
      <c r="A850" s="16"/>
      <c r="B850" s="16"/>
      <c r="C850" s="16"/>
      <c r="D850" s="20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5.75" customHeight="1" x14ac:dyDescent="0.2">
      <c r="A851" s="16"/>
      <c r="B851" s="16"/>
      <c r="C851" s="16"/>
      <c r="D851" s="20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5.75" customHeight="1" x14ac:dyDescent="0.2">
      <c r="A852" s="16"/>
      <c r="B852" s="16"/>
      <c r="C852" s="16"/>
      <c r="D852" s="20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5.75" customHeight="1" x14ac:dyDescent="0.2">
      <c r="A853" s="16"/>
      <c r="B853" s="16"/>
      <c r="C853" s="16"/>
      <c r="D853" s="20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5.75" customHeight="1" x14ac:dyDescent="0.2">
      <c r="A854" s="16"/>
      <c r="B854" s="16"/>
      <c r="C854" s="16"/>
      <c r="D854" s="20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5.75" customHeight="1" x14ac:dyDescent="0.2">
      <c r="A855" s="16"/>
      <c r="B855" s="16"/>
      <c r="C855" s="16"/>
      <c r="D855" s="20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5.75" customHeight="1" x14ac:dyDescent="0.2">
      <c r="A856" s="16"/>
      <c r="B856" s="16"/>
      <c r="C856" s="16"/>
      <c r="D856" s="20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5.75" customHeight="1" x14ac:dyDescent="0.2">
      <c r="A857" s="16"/>
      <c r="B857" s="16"/>
      <c r="C857" s="16"/>
      <c r="D857" s="20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5.75" customHeight="1" x14ac:dyDescent="0.2">
      <c r="A858" s="16"/>
      <c r="B858" s="16"/>
      <c r="C858" s="16"/>
      <c r="D858" s="20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5.75" customHeight="1" x14ac:dyDescent="0.2">
      <c r="A859" s="16"/>
      <c r="B859" s="16"/>
      <c r="C859" s="16"/>
      <c r="D859" s="20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5.75" customHeight="1" x14ac:dyDescent="0.2">
      <c r="A860" s="16"/>
      <c r="B860" s="16"/>
      <c r="C860" s="16"/>
      <c r="D860" s="20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5.75" customHeight="1" x14ac:dyDescent="0.2">
      <c r="A861" s="16"/>
      <c r="B861" s="16"/>
      <c r="C861" s="16"/>
      <c r="D861" s="20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5.75" customHeight="1" x14ac:dyDescent="0.2">
      <c r="A862" s="16"/>
      <c r="B862" s="16"/>
      <c r="C862" s="16"/>
      <c r="D862" s="20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5.75" customHeight="1" x14ac:dyDescent="0.2">
      <c r="A863" s="16"/>
      <c r="B863" s="16"/>
      <c r="C863" s="16"/>
      <c r="D863" s="20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5.75" customHeight="1" x14ac:dyDescent="0.2">
      <c r="A864" s="16"/>
      <c r="B864" s="16"/>
      <c r="C864" s="16"/>
      <c r="D864" s="20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5.75" customHeight="1" x14ac:dyDescent="0.2">
      <c r="A865" s="16"/>
      <c r="B865" s="16"/>
      <c r="C865" s="16"/>
      <c r="D865" s="20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5.75" customHeight="1" x14ac:dyDescent="0.2">
      <c r="A866" s="16"/>
      <c r="B866" s="16"/>
      <c r="C866" s="16"/>
      <c r="D866" s="20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5.75" customHeight="1" x14ac:dyDescent="0.2">
      <c r="A867" s="16"/>
      <c r="B867" s="16"/>
      <c r="C867" s="16"/>
      <c r="D867" s="20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5.75" customHeight="1" x14ac:dyDescent="0.2">
      <c r="A868" s="16"/>
      <c r="B868" s="16"/>
      <c r="C868" s="16"/>
      <c r="D868" s="20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5.75" customHeight="1" x14ac:dyDescent="0.2">
      <c r="A869" s="16"/>
      <c r="B869" s="16"/>
      <c r="C869" s="16"/>
      <c r="D869" s="20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5.75" customHeight="1" x14ac:dyDescent="0.2">
      <c r="A870" s="16"/>
      <c r="B870" s="16"/>
      <c r="C870" s="16"/>
      <c r="D870" s="20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5.75" customHeight="1" x14ac:dyDescent="0.2">
      <c r="A871" s="16"/>
      <c r="B871" s="16"/>
      <c r="C871" s="16"/>
      <c r="D871" s="20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5.75" customHeight="1" x14ac:dyDescent="0.2">
      <c r="A872" s="16"/>
      <c r="B872" s="16"/>
      <c r="C872" s="16"/>
      <c r="D872" s="20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5.75" customHeight="1" x14ac:dyDescent="0.2">
      <c r="A873" s="16"/>
      <c r="B873" s="16"/>
      <c r="C873" s="16"/>
      <c r="D873" s="20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5.75" customHeight="1" x14ac:dyDescent="0.2">
      <c r="A874" s="16"/>
      <c r="B874" s="16"/>
      <c r="C874" s="16"/>
      <c r="D874" s="20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5.75" customHeight="1" x14ac:dyDescent="0.2">
      <c r="A875" s="16"/>
      <c r="B875" s="16"/>
      <c r="C875" s="16"/>
      <c r="D875" s="20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5.75" customHeight="1" x14ac:dyDescent="0.2">
      <c r="A876" s="16"/>
      <c r="B876" s="16"/>
      <c r="C876" s="16"/>
      <c r="D876" s="20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5.75" customHeight="1" x14ac:dyDescent="0.2">
      <c r="A877" s="16"/>
      <c r="B877" s="16"/>
      <c r="C877" s="16"/>
      <c r="D877" s="20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5.75" customHeight="1" x14ac:dyDescent="0.2">
      <c r="A878" s="16"/>
      <c r="B878" s="16"/>
      <c r="C878" s="16"/>
      <c r="D878" s="20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5.75" customHeight="1" x14ac:dyDescent="0.2">
      <c r="A879" s="16"/>
      <c r="B879" s="16"/>
      <c r="C879" s="16"/>
      <c r="D879" s="20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5.75" customHeight="1" x14ac:dyDescent="0.2">
      <c r="A880" s="16"/>
      <c r="B880" s="16"/>
      <c r="C880" s="16"/>
      <c r="D880" s="20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5.75" customHeight="1" x14ac:dyDescent="0.2">
      <c r="A881" s="16"/>
      <c r="B881" s="16"/>
      <c r="C881" s="16"/>
      <c r="D881" s="20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5.75" customHeight="1" x14ac:dyDescent="0.2">
      <c r="A882" s="16"/>
      <c r="B882" s="16"/>
      <c r="C882" s="16"/>
      <c r="D882" s="20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5.75" customHeight="1" x14ac:dyDescent="0.2">
      <c r="A883" s="16"/>
      <c r="B883" s="16"/>
      <c r="C883" s="16"/>
      <c r="D883" s="20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5.75" customHeight="1" x14ac:dyDescent="0.2">
      <c r="A884" s="16"/>
      <c r="B884" s="16"/>
      <c r="C884" s="16"/>
      <c r="D884" s="20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5.75" customHeight="1" x14ac:dyDescent="0.2">
      <c r="A885" s="16"/>
      <c r="B885" s="16"/>
      <c r="C885" s="16"/>
      <c r="D885" s="20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5.75" customHeight="1" x14ac:dyDescent="0.2">
      <c r="A886" s="16"/>
      <c r="B886" s="16"/>
      <c r="C886" s="16"/>
      <c r="D886" s="20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5.75" customHeight="1" x14ac:dyDescent="0.2">
      <c r="A887" s="16"/>
      <c r="B887" s="16"/>
      <c r="C887" s="16"/>
      <c r="D887" s="20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5.75" customHeight="1" x14ac:dyDescent="0.2">
      <c r="A888" s="16"/>
      <c r="B888" s="16"/>
      <c r="C888" s="16"/>
      <c r="D888" s="20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5.75" customHeight="1" x14ac:dyDescent="0.2">
      <c r="A889" s="16"/>
      <c r="B889" s="16"/>
      <c r="C889" s="16"/>
      <c r="D889" s="20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5.75" customHeight="1" x14ac:dyDescent="0.2">
      <c r="A890" s="16"/>
      <c r="B890" s="16"/>
      <c r="C890" s="16"/>
      <c r="D890" s="20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5.75" customHeight="1" x14ac:dyDescent="0.2">
      <c r="A891" s="16"/>
      <c r="B891" s="16"/>
      <c r="C891" s="16"/>
      <c r="D891" s="20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5.75" customHeight="1" x14ac:dyDescent="0.2">
      <c r="A892" s="16"/>
      <c r="B892" s="16"/>
      <c r="C892" s="16"/>
      <c r="D892" s="20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5.75" customHeight="1" x14ac:dyDescent="0.2">
      <c r="A893" s="16"/>
      <c r="B893" s="16"/>
      <c r="C893" s="16"/>
      <c r="D893" s="20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5.75" customHeight="1" x14ac:dyDescent="0.2">
      <c r="A894" s="16"/>
      <c r="B894" s="16"/>
      <c r="C894" s="16"/>
      <c r="D894" s="20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5.75" customHeight="1" x14ac:dyDescent="0.2">
      <c r="A895" s="16"/>
      <c r="B895" s="16"/>
      <c r="C895" s="16"/>
      <c r="D895" s="20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5.75" customHeight="1" x14ac:dyDescent="0.2">
      <c r="A896" s="16"/>
      <c r="B896" s="16"/>
      <c r="C896" s="16"/>
      <c r="D896" s="20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5.75" customHeight="1" x14ac:dyDescent="0.2">
      <c r="A897" s="16"/>
      <c r="B897" s="16"/>
      <c r="C897" s="16"/>
      <c r="D897" s="20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5.75" customHeight="1" x14ac:dyDescent="0.2">
      <c r="A898" s="16"/>
      <c r="B898" s="16"/>
      <c r="C898" s="16"/>
      <c r="D898" s="20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5.75" customHeight="1" x14ac:dyDescent="0.2">
      <c r="A899" s="16"/>
      <c r="B899" s="16"/>
      <c r="C899" s="16"/>
      <c r="D899" s="20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5.75" customHeight="1" x14ac:dyDescent="0.2">
      <c r="A900" s="16"/>
      <c r="B900" s="16"/>
      <c r="C900" s="16"/>
      <c r="D900" s="20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5.75" customHeight="1" x14ac:dyDescent="0.2">
      <c r="A901" s="16"/>
      <c r="B901" s="16"/>
      <c r="C901" s="16"/>
      <c r="D901" s="20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5.75" customHeight="1" x14ac:dyDescent="0.2">
      <c r="A902" s="16"/>
      <c r="B902" s="16"/>
      <c r="C902" s="16"/>
      <c r="D902" s="20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5.75" customHeight="1" x14ac:dyDescent="0.2">
      <c r="A903" s="16"/>
      <c r="B903" s="16"/>
      <c r="C903" s="16"/>
      <c r="D903" s="20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5.75" customHeight="1" x14ac:dyDescent="0.2">
      <c r="A904" s="16"/>
      <c r="B904" s="16"/>
      <c r="C904" s="16"/>
      <c r="D904" s="20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5.75" customHeight="1" x14ac:dyDescent="0.2">
      <c r="A905" s="16"/>
      <c r="B905" s="16"/>
      <c r="C905" s="16"/>
      <c r="D905" s="20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5.75" customHeight="1" x14ac:dyDescent="0.2">
      <c r="A906" s="16"/>
      <c r="B906" s="16"/>
      <c r="C906" s="16"/>
      <c r="D906" s="20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5.75" customHeight="1" x14ac:dyDescent="0.2">
      <c r="A907" s="16"/>
      <c r="B907" s="16"/>
      <c r="C907" s="16"/>
      <c r="D907" s="20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5.75" customHeight="1" x14ac:dyDescent="0.2">
      <c r="A908" s="16"/>
      <c r="B908" s="16"/>
      <c r="C908" s="16"/>
      <c r="D908" s="20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5.75" customHeight="1" x14ac:dyDescent="0.2">
      <c r="A909" s="16"/>
      <c r="B909" s="16"/>
      <c r="C909" s="16"/>
      <c r="D909" s="20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5.75" customHeight="1" x14ac:dyDescent="0.2">
      <c r="A910" s="16"/>
      <c r="B910" s="16"/>
      <c r="C910" s="16"/>
      <c r="D910" s="20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5.75" customHeight="1" x14ac:dyDescent="0.2">
      <c r="A911" s="16"/>
      <c r="B911" s="16"/>
      <c r="C911" s="16"/>
      <c r="D911" s="20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5.75" customHeight="1" x14ac:dyDescent="0.2">
      <c r="A912" s="16"/>
      <c r="B912" s="16"/>
      <c r="C912" s="16"/>
      <c r="D912" s="20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5.75" customHeight="1" x14ac:dyDescent="0.2">
      <c r="A913" s="16"/>
      <c r="B913" s="16"/>
      <c r="C913" s="16"/>
      <c r="D913" s="20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5.75" customHeight="1" x14ac:dyDescent="0.2">
      <c r="A914" s="16"/>
      <c r="B914" s="16"/>
      <c r="C914" s="16"/>
      <c r="D914" s="20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5.75" customHeight="1" x14ac:dyDescent="0.2">
      <c r="A915" s="16"/>
      <c r="B915" s="16"/>
      <c r="C915" s="16"/>
      <c r="D915" s="20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5.75" customHeight="1" x14ac:dyDescent="0.2">
      <c r="A916" s="16"/>
      <c r="B916" s="16"/>
      <c r="C916" s="16"/>
      <c r="D916" s="20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5.75" customHeight="1" x14ac:dyDescent="0.2">
      <c r="A917" s="16"/>
      <c r="B917" s="16"/>
      <c r="C917" s="16"/>
      <c r="D917" s="20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5.75" customHeight="1" x14ac:dyDescent="0.2">
      <c r="A918" s="16"/>
      <c r="B918" s="16"/>
      <c r="C918" s="16"/>
      <c r="D918" s="20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5.75" customHeight="1" x14ac:dyDescent="0.2">
      <c r="A919" s="16"/>
      <c r="B919" s="16"/>
      <c r="C919" s="16"/>
      <c r="D919" s="20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5.75" customHeight="1" x14ac:dyDescent="0.2">
      <c r="A920" s="16"/>
      <c r="B920" s="16"/>
      <c r="C920" s="16"/>
      <c r="D920" s="20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5.75" customHeight="1" x14ac:dyDescent="0.2">
      <c r="A921" s="16"/>
      <c r="B921" s="16"/>
      <c r="C921" s="16"/>
      <c r="D921" s="20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5.75" customHeight="1" x14ac:dyDescent="0.2">
      <c r="A922" s="16"/>
      <c r="B922" s="16"/>
      <c r="C922" s="16"/>
      <c r="D922" s="20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5.75" customHeight="1" x14ac:dyDescent="0.2">
      <c r="A923" s="16"/>
      <c r="B923" s="16"/>
      <c r="C923" s="16"/>
      <c r="D923" s="20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5.75" customHeight="1" x14ac:dyDescent="0.2">
      <c r="A924" s="16"/>
      <c r="B924" s="16"/>
      <c r="C924" s="16"/>
      <c r="D924" s="20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5.75" customHeight="1" x14ac:dyDescent="0.2">
      <c r="A925" s="16"/>
      <c r="B925" s="16"/>
      <c r="C925" s="16"/>
      <c r="D925" s="20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5.75" customHeight="1" x14ac:dyDescent="0.2">
      <c r="A926" s="16"/>
      <c r="B926" s="16"/>
      <c r="C926" s="16"/>
      <c r="D926" s="20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5.75" customHeight="1" x14ac:dyDescent="0.2">
      <c r="A927" s="16"/>
      <c r="B927" s="16"/>
      <c r="C927" s="16"/>
      <c r="D927" s="20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5.75" customHeight="1" x14ac:dyDescent="0.2">
      <c r="A928" s="16"/>
      <c r="B928" s="16"/>
      <c r="C928" s="16"/>
      <c r="D928" s="20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5.75" customHeight="1" x14ac:dyDescent="0.2">
      <c r="A929" s="16"/>
      <c r="B929" s="16"/>
      <c r="C929" s="16"/>
      <c r="D929" s="20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5.75" customHeight="1" x14ac:dyDescent="0.2">
      <c r="A930" s="16"/>
      <c r="B930" s="16"/>
      <c r="C930" s="16"/>
      <c r="D930" s="20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5.75" customHeight="1" x14ac:dyDescent="0.2">
      <c r="A931" s="16"/>
      <c r="B931" s="16"/>
      <c r="C931" s="16"/>
      <c r="D931" s="20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5.75" customHeight="1" x14ac:dyDescent="0.2">
      <c r="A932" s="16"/>
      <c r="B932" s="16"/>
      <c r="C932" s="16"/>
      <c r="D932" s="20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5.75" customHeight="1" x14ac:dyDescent="0.2">
      <c r="A933" s="16"/>
      <c r="B933" s="16"/>
      <c r="C933" s="16"/>
      <c r="D933" s="20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5.75" customHeight="1" x14ac:dyDescent="0.2">
      <c r="A934" s="16"/>
      <c r="B934" s="16"/>
      <c r="C934" s="16"/>
      <c r="D934" s="20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5.75" customHeight="1" x14ac:dyDescent="0.2">
      <c r="A935" s="16"/>
      <c r="B935" s="16"/>
      <c r="C935" s="16"/>
      <c r="D935" s="20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5.75" customHeight="1" x14ac:dyDescent="0.2">
      <c r="A936" s="16"/>
      <c r="B936" s="16"/>
      <c r="C936" s="16"/>
      <c r="D936" s="20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5.75" customHeight="1" x14ac:dyDescent="0.2">
      <c r="A937" s="16"/>
      <c r="B937" s="16"/>
      <c r="C937" s="16"/>
      <c r="D937" s="20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5.75" customHeight="1" x14ac:dyDescent="0.2">
      <c r="A938" s="16"/>
      <c r="B938" s="16"/>
      <c r="C938" s="16"/>
      <c r="D938" s="20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5.75" customHeight="1" x14ac:dyDescent="0.2">
      <c r="A939" s="16"/>
      <c r="B939" s="16"/>
      <c r="C939" s="16"/>
      <c r="D939" s="20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5.75" customHeight="1" x14ac:dyDescent="0.2">
      <c r="A940" s="16"/>
      <c r="B940" s="16"/>
      <c r="C940" s="16"/>
      <c r="D940" s="20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5.75" customHeight="1" x14ac:dyDescent="0.2">
      <c r="A941" s="16"/>
      <c r="B941" s="16"/>
      <c r="C941" s="16"/>
      <c r="D941" s="20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5.75" customHeight="1" x14ac:dyDescent="0.2">
      <c r="A942" s="16"/>
      <c r="B942" s="16"/>
      <c r="C942" s="16"/>
      <c r="D942" s="20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5.75" customHeight="1" x14ac:dyDescent="0.2">
      <c r="A943" s="16"/>
      <c r="B943" s="16"/>
      <c r="C943" s="16"/>
      <c r="D943" s="20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5.75" customHeight="1" x14ac:dyDescent="0.2">
      <c r="A944" s="16"/>
      <c r="B944" s="16"/>
      <c r="C944" s="16"/>
      <c r="D944" s="20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5.75" customHeight="1" x14ac:dyDescent="0.2">
      <c r="A945" s="16"/>
      <c r="B945" s="16"/>
      <c r="C945" s="16"/>
      <c r="D945" s="20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5.75" customHeight="1" x14ac:dyDescent="0.2">
      <c r="A946" s="16"/>
      <c r="B946" s="16"/>
      <c r="C946" s="16"/>
      <c r="D946" s="20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5.75" customHeight="1" x14ac:dyDescent="0.2">
      <c r="A947" s="16"/>
      <c r="B947" s="16"/>
      <c r="C947" s="16"/>
      <c r="D947" s="20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5.75" customHeight="1" x14ac:dyDescent="0.2">
      <c r="A948" s="16"/>
      <c r="B948" s="16"/>
      <c r="C948" s="16"/>
      <c r="D948" s="20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5.75" customHeight="1" x14ac:dyDescent="0.2">
      <c r="A949" s="16"/>
      <c r="B949" s="16"/>
      <c r="C949" s="16"/>
      <c r="D949" s="20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5.75" customHeight="1" x14ac:dyDescent="0.2">
      <c r="A950" s="16"/>
      <c r="B950" s="16"/>
      <c r="C950" s="16"/>
      <c r="D950" s="20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5.75" customHeight="1" x14ac:dyDescent="0.2">
      <c r="A951" s="16"/>
      <c r="B951" s="16"/>
      <c r="C951" s="16"/>
      <c r="D951" s="20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5.75" customHeight="1" x14ac:dyDescent="0.2">
      <c r="A952" s="16"/>
      <c r="B952" s="16"/>
      <c r="C952" s="16"/>
      <c r="D952" s="20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5.75" customHeight="1" x14ac:dyDescent="0.2">
      <c r="A953" s="16"/>
      <c r="B953" s="16"/>
      <c r="C953" s="16"/>
      <c r="D953" s="20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5.75" customHeight="1" x14ac:dyDescent="0.2">
      <c r="A954" s="16"/>
      <c r="B954" s="16"/>
      <c r="C954" s="16"/>
      <c r="D954" s="20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5.75" customHeight="1" x14ac:dyDescent="0.2">
      <c r="A955" s="16"/>
      <c r="B955" s="16"/>
      <c r="C955" s="16"/>
      <c r="D955" s="20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5.75" customHeight="1" x14ac:dyDescent="0.2">
      <c r="A956" s="16"/>
      <c r="B956" s="16"/>
      <c r="C956" s="16"/>
      <c r="D956" s="20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5.75" customHeight="1" x14ac:dyDescent="0.2">
      <c r="A957" s="16"/>
      <c r="B957" s="16"/>
      <c r="C957" s="16"/>
      <c r="D957" s="20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5.75" customHeight="1" x14ac:dyDescent="0.2">
      <c r="A958" s="16"/>
      <c r="B958" s="16"/>
      <c r="C958" s="16"/>
      <c r="D958" s="20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5.75" customHeight="1" x14ac:dyDescent="0.2">
      <c r="A959" s="16"/>
      <c r="B959" s="16"/>
      <c r="C959" s="16"/>
      <c r="D959" s="20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5.75" customHeight="1" x14ac:dyDescent="0.2">
      <c r="A960" s="16"/>
      <c r="B960" s="16"/>
      <c r="C960" s="16"/>
      <c r="D960" s="20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5.75" customHeight="1" x14ac:dyDescent="0.2">
      <c r="A961" s="16"/>
      <c r="B961" s="16"/>
      <c r="C961" s="16"/>
      <c r="D961" s="20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5.75" customHeight="1" x14ac:dyDescent="0.2">
      <c r="A962" s="16"/>
      <c r="B962" s="16"/>
      <c r="C962" s="16"/>
      <c r="D962" s="20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5.75" customHeight="1" x14ac:dyDescent="0.2">
      <c r="A963" s="16"/>
      <c r="B963" s="16"/>
      <c r="C963" s="16"/>
      <c r="D963" s="20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5.75" customHeight="1" x14ac:dyDescent="0.2">
      <c r="A964" s="16"/>
      <c r="B964" s="16"/>
      <c r="C964" s="16"/>
      <c r="D964" s="20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5.75" customHeight="1" x14ac:dyDescent="0.2">
      <c r="A965" s="16"/>
      <c r="B965" s="16"/>
      <c r="C965" s="16"/>
      <c r="D965" s="20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5.75" customHeight="1" x14ac:dyDescent="0.2">
      <c r="A966" s="16"/>
      <c r="B966" s="16"/>
      <c r="C966" s="16"/>
      <c r="D966" s="20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5.75" customHeight="1" x14ac:dyDescent="0.2">
      <c r="A967" s="16"/>
      <c r="B967" s="16"/>
      <c r="C967" s="16"/>
      <c r="D967" s="20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5.75" customHeight="1" x14ac:dyDescent="0.2">
      <c r="A968" s="16"/>
      <c r="B968" s="16"/>
      <c r="C968" s="16"/>
      <c r="D968" s="20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5.75" customHeight="1" x14ac:dyDescent="0.2">
      <c r="A969" s="16"/>
      <c r="B969" s="16"/>
      <c r="C969" s="16"/>
      <c r="D969" s="20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5.75" customHeight="1" x14ac:dyDescent="0.2">
      <c r="A970" s="16"/>
      <c r="B970" s="16"/>
      <c r="C970" s="16"/>
      <c r="D970" s="20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5.75" customHeight="1" x14ac:dyDescent="0.2">
      <c r="A971" s="16"/>
      <c r="B971" s="16"/>
      <c r="C971" s="16"/>
      <c r="D971" s="20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5.75" customHeight="1" x14ac:dyDescent="0.2">
      <c r="A972" s="16"/>
      <c r="B972" s="16"/>
      <c r="C972" s="16"/>
      <c r="D972" s="20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5.75" customHeight="1" x14ac:dyDescent="0.2">
      <c r="A973" s="16"/>
      <c r="B973" s="16"/>
      <c r="C973" s="16"/>
      <c r="D973" s="20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5.75" customHeight="1" x14ac:dyDescent="0.2">
      <c r="A974" s="16"/>
      <c r="B974" s="16"/>
      <c r="C974" s="16"/>
      <c r="D974" s="20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5.75" customHeight="1" x14ac:dyDescent="0.2">
      <c r="A975" s="16"/>
      <c r="B975" s="16"/>
      <c r="C975" s="16"/>
      <c r="D975" s="20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5.75" customHeight="1" x14ac:dyDescent="0.2">
      <c r="A976" s="16"/>
      <c r="B976" s="16"/>
      <c r="C976" s="16"/>
      <c r="D976" s="20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5.75" customHeight="1" x14ac:dyDescent="0.2">
      <c r="A977" s="16"/>
      <c r="B977" s="16"/>
      <c r="C977" s="16"/>
      <c r="D977" s="20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5.75" customHeight="1" x14ac:dyDescent="0.2">
      <c r="A978" s="16"/>
      <c r="B978" s="16"/>
      <c r="C978" s="16"/>
      <c r="D978" s="20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5.75" customHeight="1" x14ac:dyDescent="0.2">
      <c r="A979" s="16"/>
      <c r="B979" s="16"/>
      <c r="C979" s="16"/>
      <c r="D979" s="20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5.75" customHeight="1" x14ac:dyDescent="0.2">
      <c r="A980" s="16"/>
      <c r="B980" s="16"/>
      <c r="C980" s="16"/>
      <c r="D980" s="20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5.75" customHeight="1" x14ac:dyDescent="0.2">
      <c r="A981" s="16"/>
      <c r="B981" s="16"/>
      <c r="C981" s="16"/>
      <c r="D981" s="20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5.75" customHeight="1" x14ac:dyDescent="0.2">
      <c r="A982" s="16"/>
      <c r="B982" s="16"/>
      <c r="C982" s="16"/>
      <c r="D982" s="20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5.75" customHeight="1" x14ac:dyDescent="0.2">
      <c r="A983" s="16"/>
      <c r="B983" s="16"/>
      <c r="C983" s="16"/>
      <c r="D983" s="20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5.75" customHeight="1" x14ac:dyDescent="0.2">
      <c r="A984" s="16"/>
      <c r="B984" s="16"/>
      <c r="C984" s="16"/>
      <c r="D984" s="20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5.75" customHeight="1" x14ac:dyDescent="0.2">
      <c r="A985" s="16"/>
      <c r="B985" s="16"/>
      <c r="C985" s="16"/>
      <c r="D985" s="20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5.75" customHeight="1" x14ac:dyDescent="0.2">
      <c r="A986" s="16"/>
      <c r="B986" s="16"/>
      <c r="C986" s="16"/>
      <c r="D986" s="20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5.75" customHeight="1" x14ac:dyDescent="0.2">
      <c r="A987" s="16"/>
      <c r="B987" s="16"/>
      <c r="C987" s="16"/>
      <c r="D987" s="20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5.75" customHeight="1" x14ac:dyDescent="0.2">
      <c r="A988" s="16"/>
      <c r="B988" s="16"/>
      <c r="C988" s="16"/>
      <c r="D988" s="20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5.75" customHeight="1" x14ac:dyDescent="0.2">
      <c r="A989" s="16"/>
      <c r="B989" s="16"/>
      <c r="C989" s="16"/>
      <c r="D989" s="20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5.75" customHeight="1" x14ac:dyDescent="0.2">
      <c r="A990" s="16"/>
      <c r="B990" s="16"/>
      <c r="C990" s="16"/>
      <c r="D990" s="20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5.75" customHeight="1" x14ac:dyDescent="0.2">
      <c r="A991" s="16"/>
      <c r="B991" s="16"/>
      <c r="C991" s="16"/>
      <c r="D991" s="20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5.75" customHeight="1" x14ac:dyDescent="0.2">
      <c r="A992" s="16"/>
      <c r="B992" s="16"/>
      <c r="C992" s="16"/>
      <c r="D992" s="20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5.75" customHeight="1" x14ac:dyDescent="0.2">
      <c r="A993" s="16"/>
      <c r="B993" s="16"/>
      <c r="C993" s="16"/>
      <c r="D993" s="20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15.75" customHeight="1" x14ac:dyDescent="0.2">
      <c r="A994" s="16"/>
      <c r="B994" s="16"/>
      <c r="C994" s="16"/>
      <c r="D994" s="20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15.75" customHeight="1" x14ac:dyDescent="0.2">
      <c r="A995" s="16"/>
      <c r="B995" s="16"/>
      <c r="C995" s="16"/>
      <c r="D995" s="20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15.75" customHeight="1" x14ac:dyDescent="0.2">
      <c r="A996" s="16"/>
      <c r="B996" s="16"/>
      <c r="C996" s="16"/>
      <c r="D996" s="20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15.75" customHeight="1" x14ac:dyDescent="0.2">
      <c r="A997" s="16"/>
      <c r="B997" s="16"/>
      <c r="C997" s="16"/>
      <c r="D997" s="20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15.75" customHeight="1" x14ac:dyDescent="0.2">
      <c r="A998" s="16"/>
      <c r="B998" s="16"/>
      <c r="C998" s="16"/>
      <c r="D998" s="20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</sheetData>
  <printOptions horizontalCentered="1"/>
  <pageMargins left="0.7" right="0.7" top="1.1000000000000001" bottom="0.5" header="0.5" footer="0"/>
  <pageSetup orientation="landscape" r:id="rId1"/>
  <headerFooter>
    <oddHeader>&amp;C&amp;"Arial,Bold"&amp;12POWHATAN COUNTY PUBLIC SCHOOLS
SUBSTITUTE PAY RATES FOR SCHOOL YEAR 2022 - 2023&amp;R&amp;"Arial,Italic"&amp;11Approved
4/19/2022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4"/>
  <sheetViews>
    <sheetView workbookViewId="0">
      <selection activeCell="V3" sqref="V3"/>
    </sheetView>
  </sheetViews>
  <sheetFormatPr defaultColWidth="14.42578125" defaultRowHeight="15" customHeight="1" x14ac:dyDescent="0.2"/>
  <cols>
    <col min="1" max="1" width="5.85546875" customWidth="1"/>
    <col min="2" max="2" width="0.85546875" customWidth="1"/>
    <col min="3" max="3" width="14.7109375" hidden="1" customWidth="1"/>
    <col min="4" max="4" width="14.7109375" customWidth="1"/>
    <col min="5" max="5" width="0.85546875" customWidth="1"/>
    <col min="6" max="6" width="9.7109375" hidden="1" customWidth="1"/>
    <col min="7" max="7" width="10.42578125" customWidth="1"/>
    <col min="8" max="8" width="1" customWidth="1"/>
    <col min="9" max="9" width="10.85546875" hidden="1" customWidth="1"/>
    <col min="10" max="10" width="11.28515625" customWidth="1"/>
    <col min="11" max="11" width="0.85546875" customWidth="1"/>
    <col min="12" max="12" width="14.85546875" hidden="1" customWidth="1"/>
    <col min="13" max="13" width="14.85546875" customWidth="1"/>
    <col min="14" max="14" width="0.85546875" customWidth="1"/>
    <col min="15" max="15" width="19.28515625" hidden="1" customWidth="1"/>
    <col min="16" max="16" width="21.140625" customWidth="1"/>
    <col min="17" max="17" width="11.28515625" customWidth="1"/>
    <col min="18" max="18" width="0.85546875" customWidth="1"/>
    <col min="19" max="19" width="21.28515625" hidden="1" customWidth="1"/>
    <col min="20" max="20" width="22.85546875" customWidth="1"/>
    <col min="21" max="21" width="1.28515625" customWidth="1"/>
    <col min="22" max="22" width="13.42578125" customWidth="1"/>
    <col min="23" max="23" width="1.7109375" customWidth="1"/>
    <col min="24" max="24" width="35.7109375" hidden="1" customWidth="1"/>
    <col min="25" max="25" width="1.28515625" customWidth="1"/>
    <col min="26" max="37" width="8" hidden="1" customWidth="1"/>
  </cols>
  <sheetData>
    <row r="1" spans="1:35" ht="12.75" customHeight="1" x14ac:dyDescent="0.2">
      <c r="A1" s="92" t="s">
        <v>36</v>
      </c>
      <c r="B1" s="93"/>
      <c r="C1" s="259" t="s">
        <v>37</v>
      </c>
      <c r="D1" s="124" t="s">
        <v>37</v>
      </c>
      <c r="E1" s="93"/>
      <c r="F1" s="259"/>
      <c r="G1" s="124"/>
      <c r="H1" s="93"/>
      <c r="I1" s="259" t="s">
        <v>38</v>
      </c>
      <c r="J1" s="124" t="s">
        <v>38</v>
      </c>
      <c r="K1" s="93"/>
      <c r="L1" s="259" t="s">
        <v>39</v>
      </c>
      <c r="M1" s="124" t="s">
        <v>328</v>
      </c>
      <c r="N1" s="93"/>
      <c r="O1" s="259" t="s">
        <v>40</v>
      </c>
      <c r="P1" s="124" t="s">
        <v>40</v>
      </c>
      <c r="Q1" s="124" t="s">
        <v>41</v>
      </c>
      <c r="R1" s="93"/>
      <c r="S1" s="259" t="s">
        <v>42</v>
      </c>
      <c r="T1" s="124" t="s">
        <v>326</v>
      </c>
      <c r="U1" s="124"/>
      <c r="V1" s="125" t="s">
        <v>41</v>
      </c>
      <c r="AF1" s="24" t="s">
        <v>38</v>
      </c>
      <c r="AI1" s="24" t="s">
        <v>38</v>
      </c>
    </row>
    <row r="2" spans="1:35" ht="12.75" customHeight="1" x14ac:dyDescent="0.2">
      <c r="A2" s="101" t="s">
        <v>8</v>
      </c>
      <c r="B2" s="1"/>
      <c r="C2" s="260" t="s">
        <v>43</v>
      </c>
      <c r="D2" s="126" t="s">
        <v>43</v>
      </c>
      <c r="E2" s="1"/>
      <c r="F2" s="260" t="s">
        <v>44</v>
      </c>
      <c r="G2" s="126" t="s">
        <v>44</v>
      </c>
      <c r="H2" s="1"/>
      <c r="I2" s="260" t="s">
        <v>45</v>
      </c>
      <c r="J2" s="126" t="s">
        <v>45</v>
      </c>
      <c r="K2" s="1"/>
      <c r="L2" s="260" t="s">
        <v>45</v>
      </c>
      <c r="M2" s="126" t="s">
        <v>45</v>
      </c>
      <c r="N2" s="1"/>
      <c r="O2" s="260" t="s">
        <v>46</v>
      </c>
      <c r="P2" s="126" t="s">
        <v>297</v>
      </c>
      <c r="Q2" s="126" t="s">
        <v>47</v>
      </c>
      <c r="R2" s="1"/>
      <c r="S2" s="260" t="s">
        <v>48</v>
      </c>
      <c r="T2" s="126" t="s">
        <v>327</v>
      </c>
      <c r="U2" s="126"/>
      <c r="V2" s="320" t="s">
        <v>329</v>
      </c>
      <c r="AF2" s="25" t="s">
        <v>45</v>
      </c>
      <c r="AI2" s="25" t="s">
        <v>49</v>
      </c>
    </row>
    <row r="3" spans="1:35" ht="12.75" customHeight="1" x14ac:dyDescent="0.2">
      <c r="A3" s="103">
        <v>0</v>
      </c>
      <c r="B3" s="1"/>
      <c r="C3" s="242">
        <v>101947.65000000001</v>
      </c>
      <c r="D3" s="104">
        <f>C3*1.045</f>
        <v>106535.29425000001</v>
      </c>
      <c r="E3" s="2"/>
      <c r="F3" s="242">
        <v>94872.75</v>
      </c>
      <c r="G3" s="104">
        <f>F3*1.045</f>
        <v>99142.023749999993</v>
      </c>
      <c r="H3" s="2"/>
      <c r="I3" s="242">
        <v>87457.650000000009</v>
      </c>
      <c r="J3" s="104">
        <f>I3*1.045</f>
        <v>91393.244250000003</v>
      </c>
      <c r="K3" s="2"/>
      <c r="L3" s="242">
        <v>80399.55</v>
      </c>
      <c r="M3" s="104">
        <f>L3*1.045</f>
        <v>84017.529750000002</v>
      </c>
      <c r="N3" s="2"/>
      <c r="O3" s="242">
        <v>72294.600000000006</v>
      </c>
      <c r="P3" s="104">
        <v>75547.857000000004</v>
      </c>
      <c r="Q3" s="104">
        <f>SUM(P3/245)*222</f>
        <v>68455.609200000006</v>
      </c>
      <c r="R3" s="2"/>
      <c r="S3" s="242">
        <v>66786.3</v>
      </c>
      <c r="T3" s="104">
        <f>S3*1.045</f>
        <v>69791.683499999999</v>
      </c>
      <c r="U3" s="104"/>
      <c r="V3" s="106">
        <f>SUM(T3/245)*222</f>
        <v>63239.81117142857</v>
      </c>
      <c r="AB3" s="85" t="s">
        <v>252</v>
      </c>
      <c r="AF3" s="25"/>
      <c r="AI3" s="25"/>
    </row>
    <row r="4" spans="1:35" ht="12.75" customHeight="1" x14ac:dyDescent="0.2">
      <c r="A4" s="107">
        <v>1</v>
      </c>
      <c r="B4" s="2"/>
      <c r="C4" s="242">
        <v>102097.65000000001</v>
      </c>
      <c r="D4" s="104">
        <f>C3*1.05</f>
        <v>107045.03250000002</v>
      </c>
      <c r="E4" s="2"/>
      <c r="F4" s="242">
        <v>95022.75</v>
      </c>
      <c r="G4" s="104">
        <f>F3*1.05</f>
        <v>99616.387499999997</v>
      </c>
      <c r="H4" s="2"/>
      <c r="I4" s="242">
        <v>87657.650000000009</v>
      </c>
      <c r="J4" s="104">
        <f>I3*1.05</f>
        <v>91830.532500000016</v>
      </c>
      <c r="K4" s="2"/>
      <c r="L4" s="242">
        <v>80649.55</v>
      </c>
      <c r="M4" s="104">
        <f>L3*1.05</f>
        <v>84419.527500000011</v>
      </c>
      <c r="N4" s="2"/>
      <c r="O4" s="242">
        <v>72394.600000000006</v>
      </c>
      <c r="P4" s="104">
        <v>75909.330000000016</v>
      </c>
      <c r="Q4" s="104">
        <f t="shared" ref="Q4:Q41" si="0">SUM(P4/245)*222</f>
        <v>68783.148000000016</v>
      </c>
      <c r="R4" s="2"/>
      <c r="S4" s="242">
        <v>66886.3</v>
      </c>
      <c r="T4" s="104">
        <f>S3*1.05</f>
        <v>70125.615000000005</v>
      </c>
      <c r="U4" s="104"/>
      <c r="V4" s="106">
        <f>SUM(T4/245)*222</f>
        <v>63542.394000000008</v>
      </c>
      <c r="Z4" s="83">
        <f t="shared" ref="Z4:Z42" si="1">S3*1.05</f>
        <v>70125.615000000005</v>
      </c>
      <c r="AA4">
        <f>Z4/245</f>
        <v>286.22700000000003</v>
      </c>
      <c r="AB4" s="84">
        <f>AA4/8</f>
        <v>35.778375000000004</v>
      </c>
      <c r="AF4" s="25"/>
      <c r="AI4" s="25"/>
    </row>
    <row r="5" spans="1:35" ht="12.75" customHeight="1" x14ac:dyDescent="0.2">
      <c r="A5" s="107">
        <v>2</v>
      </c>
      <c r="B5" s="2"/>
      <c r="C5" s="242">
        <v>102297.65000000001</v>
      </c>
      <c r="D5" s="104">
        <f t="shared" ref="D5:D50" si="2">C4*1.05</f>
        <v>107202.53250000002</v>
      </c>
      <c r="E5" s="2"/>
      <c r="F5" s="242">
        <v>95222.75</v>
      </c>
      <c r="G5" s="104">
        <f t="shared" ref="G5:G48" si="3">F4*1.05</f>
        <v>99773.887499999997</v>
      </c>
      <c r="H5" s="2"/>
      <c r="I5" s="242">
        <v>87907.650000000009</v>
      </c>
      <c r="J5" s="104">
        <f t="shared" ref="J5:J43" si="4">I4*1.05</f>
        <v>92040.532500000016</v>
      </c>
      <c r="K5" s="2"/>
      <c r="L5" s="242">
        <v>80949.55</v>
      </c>
      <c r="M5" s="104">
        <f t="shared" ref="M5:M43" si="5">L4*1.05</f>
        <v>84682.027500000011</v>
      </c>
      <c r="N5" s="2"/>
      <c r="O5" s="242">
        <v>72544.600000000006</v>
      </c>
      <c r="P5" s="104">
        <v>76014.330000000016</v>
      </c>
      <c r="Q5" s="104">
        <f t="shared" si="0"/>
        <v>68878.290857142871</v>
      </c>
      <c r="R5" s="2"/>
      <c r="S5" s="242">
        <v>67036.3</v>
      </c>
      <c r="T5" s="104">
        <f t="shared" ref="T5:T43" si="6">S4*1.05</f>
        <v>70230.615000000005</v>
      </c>
      <c r="U5" s="104"/>
      <c r="V5" s="106">
        <f t="shared" ref="V5:V43" si="7">SUM(T5/245)*222</f>
        <v>63637.53685714287</v>
      </c>
      <c r="X5" s="27" t="s">
        <v>11</v>
      </c>
      <c r="Z5" s="83">
        <f t="shared" si="1"/>
        <v>70230.615000000005</v>
      </c>
      <c r="AA5">
        <f t="shared" ref="AA5:AA42" si="8">Z5/245</f>
        <v>286.65557142857148</v>
      </c>
      <c r="AB5" s="84">
        <f t="shared" ref="AB5:AB42" si="9">AA5/8</f>
        <v>35.831946428571435</v>
      </c>
      <c r="AF5" s="28">
        <v>79590</v>
      </c>
      <c r="AI5" s="3">
        <v>66179.849999999991</v>
      </c>
    </row>
    <row r="6" spans="1:35" ht="12.75" customHeight="1" x14ac:dyDescent="0.2">
      <c r="A6" s="107">
        <v>3</v>
      </c>
      <c r="B6" s="4"/>
      <c r="C6" s="242">
        <v>102547.35</v>
      </c>
      <c r="D6" s="104">
        <f t="shared" si="2"/>
        <v>107412.53250000002</v>
      </c>
      <c r="E6" s="4"/>
      <c r="F6" s="242">
        <v>95473.1</v>
      </c>
      <c r="G6" s="104">
        <f t="shared" si="3"/>
        <v>99983.887499999997</v>
      </c>
      <c r="H6" s="4"/>
      <c r="I6" s="242">
        <v>88207.85</v>
      </c>
      <c r="J6" s="104">
        <f t="shared" si="4"/>
        <v>92303.032500000016</v>
      </c>
      <c r="K6" s="4"/>
      <c r="L6" s="242">
        <v>81349.2</v>
      </c>
      <c r="M6" s="104">
        <f t="shared" si="5"/>
        <v>84997.027500000011</v>
      </c>
      <c r="N6" s="4"/>
      <c r="O6" s="242">
        <v>72744.400000000009</v>
      </c>
      <c r="P6" s="104">
        <v>76171.830000000016</v>
      </c>
      <c r="Q6" s="104">
        <f t="shared" si="0"/>
        <v>69021.005142857146</v>
      </c>
      <c r="R6" s="4"/>
      <c r="S6" s="242">
        <v>67361.7</v>
      </c>
      <c r="T6" s="104">
        <f t="shared" si="6"/>
        <v>70388.115000000005</v>
      </c>
      <c r="U6" s="104"/>
      <c r="V6" s="106">
        <f t="shared" si="7"/>
        <v>63780.251142857145</v>
      </c>
      <c r="X6" s="8" t="s">
        <v>50</v>
      </c>
      <c r="Z6" s="83">
        <f t="shared" si="1"/>
        <v>70388.115000000005</v>
      </c>
      <c r="AA6">
        <f t="shared" si="8"/>
        <v>287.29842857142859</v>
      </c>
      <c r="AB6" s="84">
        <f t="shared" si="9"/>
        <v>35.912303571428573</v>
      </c>
      <c r="AF6" s="28">
        <f t="shared" ref="AF6:AF15" si="10">AF5*1.006</f>
        <v>80067.539999999994</v>
      </c>
      <c r="AH6" s="27"/>
      <c r="AI6" s="3">
        <v>66496.5</v>
      </c>
    </row>
    <row r="7" spans="1:35" ht="12.75" customHeight="1" x14ac:dyDescent="0.2">
      <c r="A7" s="107">
        <v>4</v>
      </c>
      <c r="B7" s="4"/>
      <c r="C7" s="242">
        <v>102847.45</v>
      </c>
      <c r="D7" s="104">
        <f t="shared" si="2"/>
        <v>107674.71750000001</v>
      </c>
      <c r="E7" s="4"/>
      <c r="F7" s="242">
        <v>95772.900000000009</v>
      </c>
      <c r="G7" s="104">
        <f t="shared" si="3"/>
        <v>100246.755</v>
      </c>
      <c r="H7" s="4"/>
      <c r="I7" s="242">
        <v>88558.25</v>
      </c>
      <c r="J7" s="104">
        <f t="shared" si="4"/>
        <v>92618.242500000008</v>
      </c>
      <c r="K7" s="4"/>
      <c r="L7" s="242">
        <v>81848.900000000009</v>
      </c>
      <c r="M7" s="104">
        <f t="shared" si="5"/>
        <v>85416.66</v>
      </c>
      <c r="N7" s="4"/>
      <c r="O7" s="242">
        <v>72944.600000000006</v>
      </c>
      <c r="P7" s="104">
        <v>76381.62000000001</v>
      </c>
      <c r="Q7" s="104">
        <f t="shared" si="0"/>
        <v>69211.100571428586</v>
      </c>
      <c r="R7" s="4"/>
      <c r="S7" s="242">
        <v>67947.600000000006</v>
      </c>
      <c r="T7" s="104">
        <f t="shared" si="6"/>
        <v>70729.785000000003</v>
      </c>
      <c r="U7" s="104"/>
      <c r="V7" s="106">
        <f t="shared" si="7"/>
        <v>64089.846000000012</v>
      </c>
      <c r="X7" s="8" t="s">
        <v>51</v>
      </c>
      <c r="Z7" s="83">
        <f t="shared" si="1"/>
        <v>70729.785000000003</v>
      </c>
      <c r="AA7">
        <f t="shared" si="8"/>
        <v>288.69300000000004</v>
      </c>
      <c r="AB7" s="84">
        <f t="shared" si="9"/>
        <v>36.086625000000005</v>
      </c>
      <c r="AF7" s="28">
        <f t="shared" si="10"/>
        <v>80547.945240000001</v>
      </c>
      <c r="AH7" s="27"/>
      <c r="AI7" s="3">
        <v>66629.850000000006</v>
      </c>
    </row>
    <row r="8" spans="1:35" ht="12.75" customHeight="1" x14ac:dyDescent="0.2">
      <c r="A8" s="107">
        <v>5</v>
      </c>
      <c r="B8" s="4"/>
      <c r="C8" s="242">
        <v>103197.45</v>
      </c>
      <c r="D8" s="104">
        <f t="shared" si="2"/>
        <v>107989.82249999999</v>
      </c>
      <c r="E8" s="4"/>
      <c r="F8" s="242">
        <v>96122.650000000009</v>
      </c>
      <c r="G8" s="104">
        <f t="shared" si="3"/>
        <v>100561.54500000001</v>
      </c>
      <c r="H8" s="4"/>
      <c r="I8" s="242">
        <v>89519.85</v>
      </c>
      <c r="J8" s="104">
        <f t="shared" si="4"/>
        <v>92986.162500000006</v>
      </c>
      <c r="K8" s="4"/>
      <c r="L8" s="242">
        <v>82448.650000000009</v>
      </c>
      <c r="M8" s="104">
        <f t="shared" si="5"/>
        <v>85941.345000000016</v>
      </c>
      <c r="N8" s="4"/>
      <c r="O8" s="242">
        <v>73144.400000000009</v>
      </c>
      <c r="P8" s="104">
        <v>76591.830000000016</v>
      </c>
      <c r="Q8" s="104">
        <f t="shared" si="0"/>
        <v>69401.576571428581</v>
      </c>
      <c r="R8" s="4"/>
      <c r="S8" s="242">
        <v>68538.75</v>
      </c>
      <c r="T8" s="104">
        <f t="shared" si="6"/>
        <v>71344.98000000001</v>
      </c>
      <c r="U8" s="104"/>
      <c r="V8" s="106">
        <f t="shared" si="7"/>
        <v>64647.288000000015</v>
      </c>
      <c r="X8" s="8" t="s">
        <v>52</v>
      </c>
      <c r="Z8" s="83">
        <f t="shared" si="1"/>
        <v>71344.98000000001</v>
      </c>
      <c r="AA8">
        <f t="shared" si="8"/>
        <v>291.20400000000006</v>
      </c>
      <c r="AB8" s="84">
        <f t="shared" si="9"/>
        <v>36.400500000000008</v>
      </c>
      <c r="AF8" s="28">
        <f t="shared" si="10"/>
        <v>81031.232911440005</v>
      </c>
      <c r="AH8" s="27"/>
      <c r="AI8" s="3">
        <v>66763.199999999997</v>
      </c>
    </row>
    <row r="9" spans="1:35" ht="12.75" customHeight="1" x14ac:dyDescent="0.2">
      <c r="A9" s="107">
        <v>6</v>
      </c>
      <c r="B9" s="4"/>
      <c r="C9" s="242">
        <v>103596.95000000001</v>
      </c>
      <c r="D9" s="104">
        <f t="shared" si="2"/>
        <v>108357.32249999999</v>
      </c>
      <c r="E9" s="4"/>
      <c r="F9" s="242">
        <v>96522.35</v>
      </c>
      <c r="G9" s="104">
        <f t="shared" si="3"/>
        <v>100928.78250000002</v>
      </c>
      <c r="H9" s="4"/>
      <c r="I9" s="242">
        <v>89969.8</v>
      </c>
      <c r="J9" s="104">
        <f t="shared" si="4"/>
        <v>93995.842500000013</v>
      </c>
      <c r="K9" s="4"/>
      <c r="L9" s="242">
        <v>83749.05</v>
      </c>
      <c r="M9" s="104">
        <f t="shared" si="5"/>
        <v>86571.082500000019</v>
      </c>
      <c r="N9" s="4"/>
      <c r="O9" s="242">
        <v>73354.05</v>
      </c>
      <c r="P9" s="104">
        <v>76801.62000000001</v>
      </c>
      <c r="Q9" s="104">
        <f t="shared" si="0"/>
        <v>69591.672000000006</v>
      </c>
      <c r="R9" s="4"/>
      <c r="S9" s="242">
        <v>69135.150000000009</v>
      </c>
      <c r="T9" s="104">
        <f t="shared" si="6"/>
        <v>71965.6875</v>
      </c>
      <c r="U9" s="104"/>
      <c r="V9" s="106">
        <f t="shared" si="7"/>
        <v>65209.725000000006</v>
      </c>
      <c r="X9" s="8" t="s">
        <v>53</v>
      </c>
      <c r="Z9" s="83">
        <f t="shared" si="1"/>
        <v>71965.6875</v>
      </c>
      <c r="AA9">
        <f t="shared" si="8"/>
        <v>293.73750000000001</v>
      </c>
      <c r="AB9" s="84">
        <f t="shared" si="9"/>
        <v>36.717187500000001</v>
      </c>
      <c r="AF9" s="28">
        <f t="shared" si="10"/>
        <v>81517.420308908651</v>
      </c>
      <c r="AH9" s="27"/>
      <c r="AI9" s="3">
        <v>66896.55</v>
      </c>
    </row>
    <row r="10" spans="1:35" ht="12.75" customHeight="1" x14ac:dyDescent="0.2">
      <c r="A10" s="107">
        <v>7</v>
      </c>
      <c r="B10" s="4"/>
      <c r="C10" s="242">
        <v>104046.65000000001</v>
      </c>
      <c r="D10" s="104">
        <f t="shared" si="2"/>
        <v>108776.79750000002</v>
      </c>
      <c r="E10" s="4"/>
      <c r="F10" s="242">
        <v>97031.55</v>
      </c>
      <c r="G10" s="104">
        <f t="shared" si="3"/>
        <v>101348.46750000001</v>
      </c>
      <c r="H10" s="4"/>
      <c r="I10" s="242">
        <v>90444.400000000009</v>
      </c>
      <c r="J10" s="104">
        <f t="shared" si="4"/>
        <v>94468.290000000008</v>
      </c>
      <c r="K10" s="4"/>
      <c r="L10" s="242">
        <v>84334.95</v>
      </c>
      <c r="M10" s="104">
        <f t="shared" si="5"/>
        <v>87936.502500000002</v>
      </c>
      <c r="N10" s="4"/>
      <c r="O10" s="242">
        <v>73501.05</v>
      </c>
      <c r="P10" s="104">
        <v>77021.752500000002</v>
      </c>
      <c r="Q10" s="104">
        <f t="shared" si="0"/>
        <v>69791.138999999996</v>
      </c>
      <c r="R10" s="4"/>
      <c r="S10" s="242">
        <v>69812.400000000009</v>
      </c>
      <c r="T10" s="104">
        <f t="shared" si="6"/>
        <v>72591.907500000016</v>
      </c>
      <c r="U10" s="104"/>
      <c r="V10" s="106">
        <f t="shared" si="7"/>
        <v>65777.157000000007</v>
      </c>
      <c r="X10" s="27"/>
      <c r="Z10" s="83">
        <f t="shared" si="1"/>
        <v>72591.907500000016</v>
      </c>
      <c r="AA10">
        <f t="shared" si="8"/>
        <v>296.29350000000005</v>
      </c>
      <c r="AB10" s="84">
        <f t="shared" si="9"/>
        <v>37.036687500000006</v>
      </c>
      <c r="AF10" s="28">
        <f t="shared" si="10"/>
        <v>82006.524830762108</v>
      </c>
      <c r="AH10" s="27"/>
      <c r="AI10" s="3">
        <v>67029.900000000009</v>
      </c>
    </row>
    <row r="11" spans="1:35" ht="12.75" customHeight="1" x14ac:dyDescent="0.2">
      <c r="A11" s="107">
        <v>8</v>
      </c>
      <c r="B11" s="4"/>
      <c r="C11" s="242">
        <v>104596.5</v>
      </c>
      <c r="D11" s="104">
        <f t="shared" si="2"/>
        <v>109248.98250000001</v>
      </c>
      <c r="E11" s="4"/>
      <c r="F11" s="242">
        <v>97625.85</v>
      </c>
      <c r="G11" s="104">
        <f t="shared" si="3"/>
        <v>101883.1275</v>
      </c>
      <c r="H11" s="4"/>
      <c r="I11" s="242">
        <v>90944.150000000009</v>
      </c>
      <c r="J11" s="104">
        <f t="shared" si="4"/>
        <v>94966.62000000001</v>
      </c>
      <c r="K11" s="4"/>
      <c r="L11" s="242">
        <v>84926.1</v>
      </c>
      <c r="M11" s="104">
        <f t="shared" si="5"/>
        <v>88551.697499999995</v>
      </c>
      <c r="N11" s="4"/>
      <c r="O11" s="242">
        <v>73648.05</v>
      </c>
      <c r="P11" s="104">
        <v>77176.102500000008</v>
      </c>
      <c r="Q11" s="104">
        <f t="shared" si="0"/>
        <v>69930.998999999996</v>
      </c>
      <c r="R11" s="4"/>
      <c r="S11" s="242">
        <v>70497</v>
      </c>
      <c r="T11" s="104">
        <f t="shared" si="6"/>
        <v>73303.020000000019</v>
      </c>
      <c r="U11" s="104"/>
      <c r="V11" s="106">
        <f t="shared" si="7"/>
        <v>66421.512000000017</v>
      </c>
      <c r="X11" s="27" t="s">
        <v>54</v>
      </c>
      <c r="Z11" s="83">
        <f t="shared" si="1"/>
        <v>73303.020000000019</v>
      </c>
      <c r="AA11">
        <f t="shared" si="8"/>
        <v>299.19600000000008</v>
      </c>
      <c r="AB11" s="84">
        <f t="shared" si="9"/>
        <v>37.39950000000001</v>
      </c>
      <c r="AF11" s="28">
        <f t="shared" si="10"/>
        <v>82498.563979746687</v>
      </c>
      <c r="AH11" s="27"/>
      <c r="AI11" s="3">
        <v>67164.3</v>
      </c>
    </row>
    <row r="12" spans="1:35" ht="12.75" customHeight="1" x14ac:dyDescent="0.2">
      <c r="A12" s="107">
        <v>9</v>
      </c>
      <c r="B12" s="4"/>
      <c r="C12" s="242">
        <v>105201.60000000001</v>
      </c>
      <c r="D12" s="104">
        <f t="shared" si="2"/>
        <v>109826.32500000001</v>
      </c>
      <c r="E12" s="4"/>
      <c r="F12" s="242">
        <v>98224.35</v>
      </c>
      <c r="G12" s="104">
        <f t="shared" si="3"/>
        <v>102507.14250000002</v>
      </c>
      <c r="H12" s="4"/>
      <c r="I12" s="242">
        <v>91469.1</v>
      </c>
      <c r="J12" s="104">
        <f t="shared" si="4"/>
        <v>95491.357500000013</v>
      </c>
      <c r="K12" s="4"/>
      <c r="L12" s="242">
        <v>85520.400000000009</v>
      </c>
      <c r="M12" s="104">
        <f t="shared" si="5"/>
        <v>89172.405000000013</v>
      </c>
      <c r="N12" s="4"/>
      <c r="O12" s="242">
        <v>73795.05</v>
      </c>
      <c r="P12" s="104">
        <v>78492.12</v>
      </c>
      <c r="Q12" s="104">
        <f t="shared" si="0"/>
        <v>71123.471999999994</v>
      </c>
      <c r="R12" s="4"/>
      <c r="S12" s="242">
        <v>71180.55</v>
      </c>
      <c r="T12" s="104">
        <f t="shared" si="6"/>
        <v>74021.850000000006</v>
      </c>
      <c r="U12" s="104"/>
      <c r="V12" s="106">
        <f t="shared" si="7"/>
        <v>67072.86</v>
      </c>
      <c r="X12" s="27" t="s">
        <v>55</v>
      </c>
      <c r="Z12" s="83">
        <f t="shared" si="1"/>
        <v>74021.850000000006</v>
      </c>
      <c r="AA12">
        <f t="shared" si="8"/>
        <v>302.13</v>
      </c>
      <c r="AB12" s="84">
        <f t="shared" si="9"/>
        <v>37.766249999999999</v>
      </c>
      <c r="AF12" s="28">
        <f t="shared" si="10"/>
        <v>82993.555363625172</v>
      </c>
      <c r="AH12" s="27"/>
      <c r="AI12" s="3">
        <v>67298.7</v>
      </c>
    </row>
    <row r="13" spans="1:35" ht="12.75" customHeight="1" x14ac:dyDescent="0.2">
      <c r="A13" s="107">
        <v>10</v>
      </c>
      <c r="B13" s="4"/>
      <c r="C13" s="242">
        <v>105857.85</v>
      </c>
      <c r="D13" s="104">
        <f t="shared" si="2"/>
        <v>110461.68000000001</v>
      </c>
      <c r="E13" s="4"/>
      <c r="F13" s="242">
        <v>98826</v>
      </c>
      <c r="G13" s="104">
        <f t="shared" si="3"/>
        <v>103135.5675</v>
      </c>
      <c r="H13" s="4"/>
      <c r="I13" s="242">
        <v>92019.150000000009</v>
      </c>
      <c r="J13" s="104">
        <f t="shared" si="4"/>
        <v>96042.555000000008</v>
      </c>
      <c r="K13" s="4"/>
      <c r="L13" s="242">
        <v>86118.900000000009</v>
      </c>
      <c r="M13" s="104">
        <f t="shared" si="5"/>
        <v>89796.420000000013</v>
      </c>
      <c r="N13" s="4"/>
      <c r="O13" s="242">
        <v>73942.05</v>
      </c>
      <c r="P13" s="104">
        <v>78739.079999999987</v>
      </c>
      <c r="Q13" s="104">
        <f t="shared" si="0"/>
        <v>71347.247999999992</v>
      </c>
      <c r="R13" s="4"/>
      <c r="S13" s="242">
        <v>71869.350000000006</v>
      </c>
      <c r="T13" s="104">
        <f t="shared" si="6"/>
        <v>74739.577499999999</v>
      </c>
      <c r="U13" s="104"/>
      <c r="V13" s="106">
        <f t="shared" si="7"/>
        <v>67723.209000000003</v>
      </c>
      <c r="X13" s="27" t="s">
        <v>56</v>
      </c>
      <c r="Z13" s="83">
        <f t="shared" si="1"/>
        <v>74739.577499999999</v>
      </c>
      <c r="AA13">
        <f t="shared" si="8"/>
        <v>305.05950000000001</v>
      </c>
      <c r="AB13" s="84">
        <f t="shared" si="9"/>
        <v>38.132437500000002</v>
      </c>
      <c r="AF13" s="28">
        <f t="shared" si="10"/>
        <v>83491.516695806917</v>
      </c>
      <c r="AI13" s="3">
        <v>67433.100000000006</v>
      </c>
    </row>
    <row r="14" spans="1:35" ht="12.75" customHeight="1" x14ac:dyDescent="0.2">
      <c r="A14" s="107">
        <v>11</v>
      </c>
      <c r="B14" s="4"/>
      <c r="C14" s="242">
        <v>106518.3</v>
      </c>
      <c r="D14" s="104">
        <f t="shared" si="2"/>
        <v>111150.74250000001</v>
      </c>
      <c r="E14" s="4"/>
      <c r="F14" s="242">
        <v>99431.85</v>
      </c>
      <c r="G14" s="104">
        <f t="shared" si="3"/>
        <v>103767.3</v>
      </c>
      <c r="H14" s="4"/>
      <c r="I14" s="242">
        <v>92594.400000000009</v>
      </c>
      <c r="J14" s="104">
        <f t="shared" si="4"/>
        <v>96620.107500000013</v>
      </c>
      <c r="K14" s="4"/>
      <c r="L14" s="242">
        <v>86722.650000000009</v>
      </c>
      <c r="M14" s="104">
        <f t="shared" si="5"/>
        <v>90424.845000000016</v>
      </c>
      <c r="N14" s="4"/>
      <c r="O14" s="242">
        <v>74091.150000000009</v>
      </c>
      <c r="P14" s="104">
        <v>79973.88</v>
      </c>
      <c r="Q14" s="104">
        <f t="shared" si="0"/>
        <v>72466.128000000012</v>
      </c>
      <c r="R14" s="4"/>
      <c r="S14" s="242">
        <v>72516.150000000009</v>
      </c>
      <c r="T14" s="104">
        <f t="shared" si="6"/>
        <v>75462.817500000005</v>
      </c>
      <c r="U14" s="104"/>
      <c r="V14" s="106">
        <f t="shared" si="7"/>
        <v>68378.553</v>
      </c>
      <c r="Z14" s="83">
        <f t="shared" si="1"/>
        <v>75462.817500000005</v>
      </c>
      <c r="AA14">
        <f t="shared" si="8"/>
        <v>308.01150000000001</v>
      </c>
      <c r="AB14" s="84">
        <f t="shared" si="9"/>
        <v>38.501437500000002</v>
      </c>
      <c r="AC14" s="8"/>
      <c r="AD14" s="8"/>
      <c r="AE14" s="8"/>
      <c r="AF14" s="28">
        <f t="shared" si="10"/>
        <v>83992.465795981756</v>
      </c>
      <c r="AI14" s="3">
        <v>67567.5</v>
      </c>
    </row>
    <row r="15" spans="1:35" ht="12.75" customHeight="1" x14ac:dyDescent="0.2">
      <c r="A15" s="107">
        <v>12</v>
      </c>
      <c r="B15" s="4"/>
      <c r="C15" s="242">
        <v>107184</v>
      </c>
      <c r="D15" s="104">
        <f t="shared" si="2"/>
        <v>111844.21500000001</v>
      </c>
      <c r="E15" s="4"/>
      <c r="F15" s="242">
        <v>100040.85</v>
      </c>
      <c r="G15" s="104">
        <f t="shared" si="3"/>
        <v>104403.4425</v>
      </c>
      <c r="H15" s="4"/>
      <c r="I15" s="242">
        <v>93194.75</v>
      </c>
      <c r="J15" s="104">
        <f t="shared" si="4"/>
        <v>97224.12000000001</v>
      </c>
      <c r="K15" s="4"/>
      <c r="L15" s="242">
        <v>87328.5</v>
      </c>
      <c r="M15" s="104">
        <f t="shared" si="5"/>
        <v>91058.782500000016</v>
      </c>
      <c r="N15" s="4"/>
      <c r="O15" s="242">
        <v>74239.199999999997</v>
      </c>
      <c r="P15" s="104">
        <v>80941.14</v>
      </c>
      <c r="Q15" s="104">
        <f t="shared" si="0"/>
        <v>73342.584000000003</v>
      </c>
      <c r="R15" s="4"/>
      <c r="S15" s="242">
        <v>73175.55</v>
      </c>
      <c r="T15" s="104">
        <f t="shared" si="6"/>
        <v>76141.957500000019</v>
      </c>
      <c r="U15" s="104"/>
      <c r="V15" s="106">
        <f t="shared" si="7"/>
        <v>68993.93700000002</v>
      </c>
      <c r="Z15" s="83">
        <f t="shared" si="1"/>
        <v>76141.957500000019</v>
      </c>
      <c r="AA15">
        <f t="shared" si="8"/>
        <v>310.78350000000006</v>
      </c>
      <c r="AB15" s="84">
        <f t="shared" si="9"/>
        <v>38.847937500000008</v>
      </c>
      <c r="AF15" s="28">
        <f t="shared" si="10"/>
        <v>84496.42059075764</v>
      </c>
      <c r="AI15" s="28">
        <v>67852.05</v>
      </c>
    </row>
    <row r="16" spans="1:35" ht="12.75" customHeight="1" x14ac:dyDescent="0.2">
      <c r="A16" s="107">
        <v>13</v>
      </c>
      <c r="B16" s="4"/>
      <c r="C16" s="242">
        <v>107852.85</v>
      </c>
      <c r="D16" s="104">
        <f t="shared" si="2"/>
        <v>112543.20000000001</v>
      </c>
      <c r="E16" s="4"/>
      <c r="F16" s="242">
        <v>100498.65000000001</v>
      </c>
      <c r="G16" s="104">
        <f t="shared" si="3"/>
        <v>105042.89250000002</v>
      </c>
      <c r="H16" s="4"/>
      <c r="I16" s="242">
        <v>93819.3</v>
      </c>
      <c r="J16" s="104">
        <f t="shared" si="4"/>
        <v>97854.487500000003</v>
      </c>
      <c r="K16" s="4"/>
      <c r="L16" s="242">
        <v>87939.6</v>
      </c>
      <c r="M16" s="104">
        <f t="shared" si="5"/>
        <v>91694.925000000003</v>
      </c>
      <c r="N16" s="4"/>
      <c r="O16" s="242">
        <v>76575.45</v>
      </c>
      <c r="P16" s="104">
        <v>81970.14</v>
      </c>
      <c r="Q16" s="104">
        <f t="shared" si="0"/>
        <v>74274.983999999997</v>
      </c>
      <c r="R16" s="4"/>
      <c r="S16" s="242">
        <v>73842.3</v>
      </c>
      <c r="T16" s="104">
        <f t="shared" si="6"/>
        <v>76834.327499999999</v>
      </c>
      <c r="U16" s="104"/>
      <c r="V16" s="106">
        <f t="shared" si="7"/>
        <v>69621.309000000008</v>
      </c>
      <c r="Z16" s="83">
        <f t="shared" si="1"/>
        <v>76834.327499999999</v>
      </c>
      <c r="AA16">
        <f t="shared" si="8"/>
        <v>313.60950000000003</v>
      </c>
      <c r="AB16" s="84">
        <f t="shared" si="9"/>
        <v>39.201187500000003</v>
      </c>
      <c r="AF16" s="28">
        <v>84831</v>
      </c>
      <c r="AI16" s="3">
        <v>68530.350000000006</v>
      </c>
    </row>
    <row r="17" spans="1:37" ht="12.75" customHeight="1" x14ac:dyDescent="0.2">
      <c r="A17" s="107">
        <v>14</v>
      </c>
      <c r="B17" s="4"/>
      <c r="C17" s="242">
        <v>108523.8</v>
      </c>
      <c r="D17" s="104">
        <f t="shared" si="2"/>
        <v>113245.49250000001</v>
      </c>
      <c r="E17" s="4"/>
      <c r="F17" s="242">
        <v>101149.65000000001</v>
      </c>
      <c r="G17" s="104">
        <f t="shared" si="3"/>
        <v>105523.58250000002</v>
      </c>
      <c r="H17" s="4"/>
      <c r="I17" s="242">
        <v>94471.650000000009</v>
      </c>
      <c r="J17" s="104">
        <f t="shared" si="4"/>
        <v>98510.265000000014</v>
      </c>
      <c r="K17" s="4"/>
      <c r="L17" s="242">
        <v>88554.900000000009</v>
      </c>
      <c r="M17" s="104">
        <f t="shared" si="5"/>
        <v>92336.580000000016</v>
      </c>
      <c r="N17" s="4"/>
      <c r="O17" s="242">
        <v>76727.7</v>
      </c>
      <c r="P17" s="104">
        <v>82772.759999999995</v>
      </c>
      <c r="Q17" s="104">
        <f t="shared" si="0"/>
        <v>75002.255999999994</v>
      </c>
      <c r="R17" s="4"/>
      <c r="S17" s="242">
        <v>74514.3</v>
      </c>
      <c r="T17" s="104">
        <f t="shared" si="6"/>
        <v>77534.415000000008</v>
      </c>
      <c r="U17" s="104"/>
      <c r="V17" s="106">
        <f t="shared" si="7"/>
        <v>70255.674000000014</v>
      </c>
      <c r="Z17" s="83">
        <f t="shared" si="1"/>
        <v>77534.415000000008</v>
      </c>
      <c r="AA17">
        <f t="shared" si="8"/>
        <v>316.46700000000004</v>
      </c>
      <c r="AB17" s="84">
        <f t="shared" si="9"/>
        <v>39.558375000000005</v>
      </c>
      <c r="AF17" s="28">
        <f t="shared" ref="AF17:AF18" si="11">AF16*1.013</f>
        <v>85933.802999999985</v>
      </c>
      <c r="AI17" s="3">
        <v>69900.600000000006</v>
      </c>
    </row>
    <row r="18" spans="1:37" ht="12.75" customHeight="1" x14ac:dyDescent="0.2">
      <c r="A18" s="107">
        <v>15</v>
      </c>
      <c r="B18" s="4"/>
      <c r="C18" s="242">
        <v>109202.1</v>
      </c>
      <c r="D18" s="104">
        <f t="shared" si="2"/>
        <v>113949.99</v>
      </c>
      <c r="E18" s="4"/>
      <c r="F18" s="242">
        <v>102576.6</v>
      </c>
      <c r="G18" s="104">
        <f t="shared" si="3"/>
        <v>106207.13250000001</v>
      </c>
      <c r="H18" s="4"/>
      <c r="I18" s="242">
        <v>95952.150000000009</v>
      </c>
      <c r="J18" s="104">
        <f t="shared" si="4"/>
        <v>99195.232500000013</v>
      </c>
      <c r="K18" s="4"/>
      <c r="L18" s="242">
        <v>89176.5</v>
      </c>
      <c r="M18" s="104">
        <f t="shared" si="5"/>
        <v>92982.645000000019</v>
      </c>
      <c r="N18" s="4"/>
      <c r="O18" s="242">
        <v>77051.100000000006</v>
      </c>
      <c r="P18" s="104">
        <v>83534.220000000016</v>
      </c>
      <c r="Q18" s="104">
        <f t="shared" si="0"/>
        <v>75692.232000000018</v>
      </c>
      <c r="R18" s="4"/>
      <c r="S18" s="242">
        <v>75187.350000000006</v>
      </c>
      <c r="T18" s="104">
        <f t="shared" si="6"/>
        <v>78240.014999999999</v>
      </c>
      <c r="U18" s="104"/>
      <c r="V18" s="106">
        <f t="shared" si="7"/>
        <v>70895.034</v>
      </c>
      <c r="Z18" s="83">
        <f t="shared" si="1"/>
        <v>78240.014999999999</v>
      </c>
      <c r="AA18">
        <f t="shared" si="8"/>
        <v>319.34699999999998</v>
      </c>
      <c r="AB18" s="84">
        <f t="shared" si="9"/>
        <v>39.918374999999997</v>
      </c>
      <c r="AF18" s="28">
        <f t="shared" si="11"/>
        <v>87050.942438999977</v>
      </c>
      <c r="AI18" s="3">
        <v>70599.900000000009</v>
      </c>
    </row>
    <row r="19" spans="1:37" ht="12.75" customHeight="1" x14ac:dyDescent="0.2">
      <c r="A19" s="107">
        <v>16</v>
      </c>
      <c r="B19" s="4"/>
      <c r="C19" s="242">
        <v>109883.55</v>
      </c>
      <c r="D19" s="104">
        <f t="shared" si="2"/>
        <v>114662.20500000002</v>
      </c>
      <c r="E19" s="4"/>
      <c r="F19" s="242">
        <v>103107.90000000001</v>
      </c>
      <c r="G19" s="104">
        <f t="shared" si="3"/>
        <v>107705.43000000001</v>
      </c>
      <c r="H19" s="4"/>
      <c r="I19" s="242">
        <v>96332.25</v>
      </c>
      <c r="J19" s="104">
        <f t="shared" si="4"/>
        <v>100749.75750000001</v>
      </c>
      <c r="K19" s="4"/>
      <c r="L19" s="242">
        <v>89800.2</v>
      </c>
      <c r="M19" s="104">
        <f t="shared" si="5"/>
        <v>93635.324999999997</v>
      </c>
      <c r="N19" s="4"/>
      <c r="O19" s="242">
        <v>77821.8</v>
      </c>
      <c r="P19" s="104">
        <v>84275.1</v>
      </c>
      <c r="Q19" s="104">
        <f t="shared" si="0"/>
        <v>76363.56</v>
      </c>
      <c r="R19" s="4"/>
      <c r="S19" s="242">
        <v>75909.75</v>
      </c>
      <c r="T19" s="104">
        <f t="shared" si="6"/>
        <v>78946.717500000013</v>
      </c>
      <c r="U19" s="104"/>
      <c r="V19" s="106">
        <f t="shared" si="7"/>
        <v>71535.393000000011</v>
      </c>
      <c r="Z19" s="83">
        <f t="shared" si="1"/>
        <v>78946.717500000013</v>
      </c>
      <c r="AA19">
        <f t="shared" si="8"/>
        <v>322.23150000000004</v>
      </c>
      <c r="AB19" s="84">
        <f t="shared" si="9"/>
        <v>40.278937500000005</v>
      </c>
      <c r="AF19" s="3">
        <f t="shared" ref="AF19:AF27" si="12">AF18*1.009</f>
        <v>87834.400920950968</v>
      </c>
      <c r="AI19" s="3">
        <v>71306.55</v>
      </c>
    </row>
    <row r="20" spans="1:37" ht="12.75" customHeight="1" x14ac:dyDescent="0.2">
      <c r="A20" s="107">
        <v>17</v>
      </c>
      <c r="B20" s="4"/>
      <c r="C20" s="242">
        <v>110569.20000000001</v>
      </c>
      <c r="D20" s="104">
        <f t="shared" si="2"/>
        <v>115377.72750000001</v>
      </c>
      <c r="E20" s="4"/>
      <c r="F20" s="242">
        <v>104077.05</v>
      </c>
      <c r="G20" s="104">
        <f t="shared" si="3"/>
        <v>108263.29500000001</v>
      </c>
      <c r="H20" s="4"/>
      <c r="I20" s="242">
        <v>97583.85</v>
      </c>
      <c r="J20" s="104">
        <f t="shared" si="4"/>
        <v>101148.8625</v>
      </c>
      <c r="K20" s="4"/>
      <c r="L20" s="242">
        <v>90428.1</v>
      </c>
      <c r="M20" s="104">
        <f t="shared" si="5"/>
        <v>94290.21</v>
      </c>
      <c r="N20" s="4"/>
      <c r="O20" s="242">
        <v>79377.900000000009</v>
      </c>
      <c r="P20" s="104">
        <v>88782.12</v>
      </c>
      <c r="Q20" s="104">
        <f t="shared" si="0"/>
        <v>80447.471999999994</v>
      </c>
      <c r="R20" s="4"/>
      <c r="S20" s="242">
        <v>76630.05</v>
      </c>
      <c r="T20" s="104">
        <f t="shared" si="6"/>
        <v>79705.237500000003</v>
      </c>
      <c r="U20" s="104"/>
      <c r="V20" s="106">
        <f t="shared" si="7"/>
        <v>72222.705000000002</v>
      </c>
      <c r="Z20" s="83">
        <f t="shared" si="1"/>
        <v>79705.237500000003</v>
      </c>
      <c r="AA20">
        <f t="shared" si="8"/>
        <v>325.32749999999999</v>
      </c>
      <c r="AB20" s="84">
        <f t="shared" si="9"/>
        <v>40.665937499999998</v>
      </c>
      <c r="AF20" s="3">
        <f t="shared" si="12"/>
        <v>88624.910529239511</v>
      </c>
      <c r="AI20" s="28">
        <v>72224.25</v>
      </c>
    </row>
    <row r="21" spans="1:37" ht="12.75" customHeight="1" x14ac:dyDescent="0.2">
      <c r="A21" s="107">
        <v>18</v>
      </c>
      <c r="B21" s="4"/>
      <c r="C21" s="242">
        <v>111259.05</v>
      </c>
      <c r="D21" s="104">
        <f t="shared" si="2"/>
        <v>116097.66000000002</v>
      </c>
      <c r="E21" s="4"/>
      <c r="F21" s="242">
        <v>105055.65000000001</v>
      </c>
      <c r="G21" s="104">
        <f t="shared" si="3"/>
        <v>109280.90250000001</v>
      </c>
      <c r="H21" s="4"/>
      <c r="I21" s="242">
        <v>98852.25</v>
      </c>
      <c r="J21" s="104">
        <f t="shared" si="4"/>
        <v>102463.04250000001</v>
      </c>
      <c r="K21" s="4"/>
      <c r="L21" s="242">
        <v>91061.25</v>
      </c>
      <c r="M21" s="104">
        <f t="shared" si="5"/>
        <v>94949.505000000005</v>
      </c>
      <c r="N21" s="4"/>
      <c r="O21" s="242">
        <v>80171.7</v>
      </c>
      <c r="P21" s="104">
        <v>89852.28</v>
      </c>
      <c r="Q21" s="104">
        <f t="shared" si="0"/>
        <v>81417.167999999991</v>
      </c>
      <c r="R21" s="4"/>
      <c r="S21" s="242">
        <v>77473.2</v>
      </c>
      <c r="T21" s="104">
        <f t="shared" si="6"/>
        <v>80461.552500000005</v>
      </c>
      <c r="U21" s="104"/>
      <c r="V21" s="106">
        <f t="shared" si="7"/>
        <v>72908.019</v>
      </c>
      <c r="Z21" s="83">
        <f t="shared" si="1"/>
        <v>80461.552500000005</v>
      </c>
      <c r="AA21">
        <f t="shared" si="8"/>
        <v>328.41450000000003</v>
      </c>
      <c r="AB21" s="84">
        <f t="shared" si="9"/>
        <v>41.051812500000004</v>
      </c>
      <c r="AF21" s="3">
        <f t="shared" si="12"/>
        <v>89422.53472400266</v>
      </c>
      <c r="AI21" s="3">
        <v>72948.75</v>
      </c>
    </row>
    <row r="22" spans="1:37" ht="12.75" customHeight="1" x14ac:dyDescent="0.2">
      <c r="A22" s="107">
        <v>19</v>
      </c>
      <c r="B22" s="4"/>
      <c r="C22" s="242">
        <v>111954.15000000001</v>
      </c>
      <c r="D22" s="104">
        <f t="shared" si="2"/>
        <v>116822.0025</v>
      </c>
      <c r="E22" s="4"/>
      <c r="F22" s="242">
        <v>105848.40000000001</v>
      </c>
      <c r="G22" s="104">
        <f t="shared" si="3"/>
        <v>110308.43250000001</v>
      </c>
      <c r="H22" s="4"/>
      <c r="I22" s="242">
        <v>99742.650000000009</v>
      </c>
      <c r="J22" s="104">
        <f t="shared" si="4"/>
        <v>103794.8625</v>
      </c>
      <c r="K22" s="4"/>
      <c r="L22" s="242">
        <v>91714.35</v>
      </c>
      <c r="M22" s="104">
        <f t="shared" si="5"/>
        <v>95614.3125</v>
      </c>
      <c r="N22" s="4"/>
      <c r="O22" s="242">
        <v>80973.900000000009</v>
      </c>
      <c r="P22" s="104">
        <v>90922.44</v>
      </c>
      <c r="Q22" s="104">
        <f t="shared" si="0"/>
        <v>82386.864000000001</v>
      </c>
      <c r="R22" s="4"/>
      <c r="S22" s="242">
        <v>78325.8</v>
      </c>
      <c r="T22" s="104">
        <f t="shared" si="6"/>
        <v>81346.86</v>
      </c>
      <c r="U22" s="104"/>
      <c r="V22" s="106">
        <f t="shared" si="7"/>
        <v>73710.216</v>
      </c>
      <c r="Z22" s="83">
        <f t="shared" si="1"/>
        <v>81346.86</v>
      </c>
      <c r="AA22">
        <f t="shared" si="8"/>
        <v>332.02800000000002</v>
      </c>
      <c r="AB22" s="84">
        <f t="shared" si="9"/>
        <v>41.503500000000003</v>
      </c>
      <c r="AF22" s="3">
        <f t="shared" si="12"/>
        <v>90227.33753651868</v>
      </c>
      <c r="AI22" s="3">
        <v>74404.05</v>
      </c>
    </row>
    <row r="23" spans="1:37" ht="12.75" customHeight="1" x14ac:dyDescent="0.2">
      <c r="A23" s="107">
        <v>20</v>
      </c>
      <c r="B23" s="4"/>
      <c r="C23" s="242">
        <v>112652.40000000001</v>
      </c>
      <c r="D23" s="104">
        <f t="shared" si="2"/>
        <v>117551.85750000001</v>
      </c>
      <c r="E23" s="4"/>
      <c r="F23" s="242">
        <v>106645.35</v>
      </c>
      <c r="G23" s="104">
        <f t="shared" si="3"/>
        <v>111140.82</v>
      </c>
      <c r="H23" s="4"/>
      <c r="I23" s="242">
        <v>100640.40000000001</v>
      </c>
      <c r="J23" s="104">
        <f t="shared" si="4"/>
        <v>104729.78250000002</v>
      </c>
      <c r="K23" s="4"/>
      <c r="L23" s="242">
        <v>92356.95</v>
      </c>
      <c r="M23" s="104">
        <f t="shared" si="5"/>
        <v>96300.067500000005</v>
      </c>
      <c r="N23" s="4"/>
      <c r="O23" s="242">
        <v>82015.5</v>
      </c>
      <c r="P23" s="104">
        <v>92013.180000000008</v>
      </c>
      <c r="Q23" s="104">
        <f t="shared" si="0"/>
        <v>83375.207999999999</v>
      </c>
      <c r="R23" s="4"/>
      <c r="S23" s="242">
        <v>79186.8</v>
      </c>
      <c r="T23" s="104">
        <f t="shared" si="6"/>
        <v>82242.090000000011</v>
      </c>
      <c r="U23" s="104"/>
      <c r="V23" s="106">
        <f t="shared" si="7"/>
        <v>74521.40400000001</v>
      </c>
      <c r="Z23" s="83">
        <f t="shared" si="1"/>
        <v>82242.090000000011</v>
      </c>
      <c r="AA23">
        <f t="shared" si="8"/>
        <v>335.68200000000007</v>
      </c>
      <c r="AB23" s="84">
        <f t="shared" si="9"/>
        <v>41.960250000000009</v>
      </c>
      <c r="AF23" s="3">
        <f t="shared" si="12"/>
        <v>91039.383574347332</v>
      </c>
      <c r="AI23" s="3">
        <v>75148.5</v>
      </c>
    </row>
    <row r="24" spans="1:37" ht="12.75" customHeight="1" x14ac:dyDescent="0.2">
      <c r="A24" s="107">
        <v>21</v>
      </c>
      <c r="B24" s="4"/>
      <c r="C24" s="242">
        <v>113354.85</v>
      </c>
      <c r="D24" s="104">
        <f t="shared" si="2"/>
        <v>118285.02000000002</v>
      </c>
      <c r="E24" s="4"/>
      <c r="F24" s="242">
        <v>107450.70000000001</v>
      </c>
      <c r="G24" s="104">
        <f t="shared" si="3"/>
        <v>111977.61750000001</v>
      </c>
      <c r="H24" s="4"/>
      <c r="I24" s="242">
        <v>101546.55</v>
      </c>
      <c r="J24" s="104">
        <f t="shared" si="4"/>
        <v>105672.42000000001</v>
      </c>
      <c r="K24" s="4"/>
      <c r="L24" s="242">
        <v>93612.75</v>
      </c>
      <c r="M24" s="104">
        <f t="shared" si="5"/>
        <v>96974.797500000001</v>
      </c>
      <c r="N24" s="4"/>
      <c r="O24" s="242">
        <v>82838.7</v>
      </c>
      <c r="P24" s="104">
        <v>93124.5</v>
      </c>
      <c r="Q24" s="104">
        <f t="shared" si="0"/>
        <v>84382.200000000012</v>
      </c>
      <c r="R24" s="4"/>
      <c r="S24" s="242">
        <v>80058.3</v>
      </c>
      <c r="T24" s="104">
        <f t="shared" si="6"/>
        <v>83146.14</v>
      </c>
      <c r="U24" s="104"/>
      <c r="V24" s="106">
        <f t="shared" si="7"/>
        <v>75340.584000000003</v>
      </c>
      <c r="Z24" s="83">
        <f t="shared" si="1"/>
        <v>83146.14</v>
      </c>
      <c r="AA24">
        <f t="shared" si="8"/>
        <v>339.37200000000001</v>
      </c>
      <c r="AB24" s="84">
        <f t="shared" si="9"/>
        <v>42.421500000000002</v>
      </c>
      <c r="AF24" s="3">
        <f t="shared" si="12"/>
        <v>91858.738026516454</v>
      </c>
      <c r="AI24" s="3">
        <v>75900.3</v>
      </c>
    </row>
    <row r="25" spans="1:37" ht="12.75" customHeight="1" x14ac:dyDescent="0.2">
      <c r="A25" s="107">
        <v>22</v>
      </c>
      <c r="B25" s="4"/>
      <c r="C25" s="242">
        <v>114062.55</v>
      </c>
      <c r="D25" s="104">
        <f t="shared" si="2"/>
        <v>119022.59250000001</v>
      </c>
      <c r="E25" s="4"/>
      <c r="F25" s="242">
        <v>108261.3</v>
      </c>
      <c r="G25" s="104">
        <f t="shared" si="3"/>
        <v>112823.23500000002</v>
      </c>
      <c r="H25" s="4"/>
      <c r="I25" s="242">
        <v>102460.05</v>
      </c>
      <c r="J25" s="104">
        <f t="shared" si="4"/>
        <v>106623.8775</v>
      </c>
      <c r="K25" s="4"/>
      <c r="L25" s="242">
        <v>94885.35</v>
      </c>
      <c r="M25" s="104">
        <f t="shared" si="5"/>
        <v>98293.387499999997</v>
      </c>
      <c r="N25" s="4"/>
      <c r="O25" s="242">
        <v>84491.400000000009</v>
      </c>
      <c r="P25" s="104">
        <v>94318.140000000014</v>
      </c>
      <c r="Q25" s="104">
        <f t="shared" si="0"/>
        <v>85463.784000000014</v>
      </c>
      <c r="R25" s="4"/>
      <c r="S25" s="242">
        <v>81065.25</v>
      </c>
      <c r="T25" s="104">
        <f t="shared" si="6"/>
        <v>84061.215000000011</v>
      </c>
      <c r="U25" s="104"/>
      <c r="V25" s="106">
        <f t="shared" si="7"/>
        <v>76169.754000000001</v>
      </c>
      <c r="Z25" s="83">
        <f t="shared" si="1"/>
        <v>84061.215000000011</v>
      </c>
      <c r="AA25">
        <f t="shared" si="8"/>
        <v>343.10700000000003</v>
      </c>
      <c r="AB25" s="84">
        <f t="shared" si="9"/>
        <v>42.888375000000003</v>
      </c>
      <c r="AF25" s="3">
        <f t="shared" si="12"/>
        <v>92685.466668755093</v>
      </c>
      <c r="AI25" s="3">
        <v>76659.45</v>
      </c>
    </row>
    <row r="26" spans="1:37" ht="12.75" customHeight="1" x14ac:dyDescent="0.2">
      <c r="A26" s="107">
        <v>23</v>
      </c>
      <c r="B26" s="4"/>
      <c r="C26" s="242">
        <v>114351.3</v>
      </c>
      <c r="D26" s="104">
        <f t="shared" si="2"/>
        <v>119765.67750000001</v>
      </c>
      <c r="E26" s="4"/>
      <c r="F26" s="242">
        <v>108867.15000000001</v>
      </c>
      <c r="G26" s="104">
        <f t="shared" si="3"/>
        <v>113674.36500000001</v>
      </c>
      <c r="H26" s="4"/>
      <c r="I26" s="242">
        <v>103381.95000000001</v>
      </c>
      <c r="J26" s="104">
        <f t="shared" si="4"/>
        <v>107583.05250000001</v>
      </c>
      <c r="K26" s="4"/>
      <c r="L26" s="242">
        <v>96175.8</v>
      </c>
      <c r="M26" s="104">
        <f t="shared" si="5"/>
        <v>99629.617500000008</v>
      </c>
      <c r="N26" s="4"/>
      <c r="O26" s="242">
        <v>85336.650000000009</v>
      </c>
      <c r="P26" s="104">
        <v>95367.720000000016</v>
      </c>
      <c r="Q26" s="104">
        <f t="shared" si="0"/>
        <v>86414.832000000024</v>
      </c>
      <c r="R26" s="4"/>
      <c r="S26" s="242">
        <v>81932.55</v>
      </c>
      <c r="T26" s="104">
        <f t="shared" si="6"/>
        <v>85118.512499999997</v>
      </c>
      <c r="U26" s="104"/>
      <c r="V26" s="106">
        <f t="shared" si="7"/>
        <v>77127.794999999998</v>
      </c>
      <c r="Z26" s="83">
        <f t="shared" si="1"/>
        <v>85118.512499999997</v>
      </c>
      <c r="AA26">
        <f t="shared" si="8"/>
        <v>347.42250000000001</v>
      </c>
      <c r="AB26" s="84">
        <f t="shared" si="9"/>
        <v>43.427812500000002</v>
      </c>
      <c r="AF26" s="3">
        <f t="shared" si="12"/>
        <v>93519.635868773883</v>
      </c>
      <c r="AI26" s="3">
        <v>77425.95</v>
      </c>
    </row>
    <row r="27" spans="1:37" ht="12.75" customHeight="1" x14ac:dyDescent="0.2">
      <c r="A27" s="107">
        <v>24</v>
      </c>
      <c r="B27" s="4"/>
      <c r="C27" s="242">
        <v>114955.05</v>
      </c>
      <c r="D27" s="104">
        <f t="shared" si="2"/>
        <v>120068.86500000001</v>
      </c>
      <c r="E27" s="4"/>
      <c r="F27" s="242">
        <v>109633.65000000001</v>
      </c>
      <c r="G27" s="104">
        <f t="shared" si="3"/>
        <v>114310.50750000001</v>
      </c>
      <c r="H27" s="4"/>
      <c r="I27" s="242">
        <v>104313.3</v>
      </c>
      <c r="J27" s="104">
        <f t="shared" si="4"/>
        <v>108551.04750000002</v>
      </c>
      <c r="K27" s="4"/>
      <c r="L27" s="242">
        <v>97484.1</v>
      </c>
      <c r="M27" s="104">
        <f t="shared" si="5"/>
        <v>100984.59000000001</v>
      </c>
      <c r="N27" s="4"/>
      <c r="O27" s="242">
        <v>86190.3</v>
      </c>
      <c r="P27" s="104">
        <v>96520.2</v>
      </c>
      <c r="Q27" s="104">
        <f t="shared" si="0"/>
        <v>87459.12</v>
      </c>
      <c r="R27" s="4"/>
      <c r="S27" s="242">
        <v>82809.3</v>
      </c>
      <c r="T27" s="104">
        <f t="shared" si="6"/>
        <v>86029.177500000005</v>
      </c>
      <c r="U27" s="104"/>
      <c r="V27" s="106">
        <f t="shared" si="7"/>
        <v>77952.968999999997</v>
      </c>
      <c r="Z27" s="83">
        <f t="shared" si="1"/>
        <v>86029.177500000005</v>
      </c>
      <c r="AA27">
        <f t="shared" si="8"/>
        <v>351.1395</v>
      </c>
      <c r="AB27" s="84">
        <f t="shared" si="9"/>
        <v>43.8924375</v>
      </c>
      <c r="AF27" s="3">
        <f t="shared" si="12"/>
        <v>94361.312591592839</v>
      </c>
      <c r="AI27" s="3">
        <v>78974.7</v>
      </c>
    </row>
    <row r="28" spans="1:37" ht="12.75" customHeight="1" x14ac:dyDescent="0.2">
      <c r="A28" s="107">
        <v>25</v>
      </c>
      <c r="B28" s="4"/>
      <c r="C28" s="242">
        <v>115563</v>
      </c>
      <c r="D28" s="104">
        <f t="shared" si="2"/>
        <v>120702.80250000001</v>
      </c>
      <c r="E28" s="4"/>
      <c r="F28" s="242">
        <v>110407.5</v>
      </c>
      <c r="G28" s="104">
        <f t="shared" si="3"/>
        <v>115115.33250000002</v>
      </c>
      <c r="H28" s="4"/>
      <c r="I28" s="242">
        <v>105252</v>
      </c>
      <c r="J28" s="104">
        <f t="shared" si="4"/>
        <v>109528.96500000001</v>
      </c>
      <c r="K28" s="4"/>
      <c r="L28" s="242">
        <v>98810.25</v>
      </c>
      <c r="M28" s="104">
        <f t="shared" si="5"/>
        <v>102358.30500000001</v>
      </c>
      <c r="N28" s="4"/>
      <c r="O28" s="242">
        <v>87052.35</v>
      </c>
      <c r="P28" s="104">
        <v>97672.680000000008</v>
      </c>
      <c r="Q28" s="104">
        <f t="shared" si="0"/>
        <v>88503.40800000001</v>
      </c>
      <c r="R28" s="4"/>
      <c r="S28" s="242">
        <v>83695.5</v>
      </c>
      <c r="T28" s="104">
        <f t="shared" si="6"/>
        <v>86949.765000000014</v>
      </c>
      <c r="U28" s="104"/>
      <c r="V28" s="106">
        <f t="shared" si="7"/>
        <v>78787.134000000005</v>
      </c>
      <c r="Z28" s="83">
        <f t="shared" si="1"/>
        <v>86949.765000000014</v>
      </c>
      <c r="AA28">
        <f t="shared" si="8"/>
        <v>354.89700000000005</v>
      </c>
      <c r="AB28" s="84">
        <f t="shared" si="9"/>
        <v>44.362125000000006</v>
      </c>
      <c r="AF28" s="28">
        <v>94932</v>
      </c>
      <c r="AG28" s="29">
        <v>94932</v>
      </c>
      <c r="AI28" s="28">
        <v>81485.25</v>
      </c>
    </row>
    <row r="29" spans="1:37" ht="12.75" customHeight="1" x14ac:dyDescent="0.2">
      <c r="A29" s="107">
        <v>26</v>
      </c>
      <c r="B29" s="4"/>
      <c r="C29" s="242">
        <v>116271.75</v>
      </c>
      <c r="D29" s="104">
        <f t="shared" si="2"/>
        <v>121341.15000000001</v>
      </c>
      <c r="E29" s="4"/>
      <c r="F29" s="242">
        <v>111235.95000000001</v>
      </c>
      <c r="G29" s="104">
        <f t="shared" si="3"/>
        <v>115927.875</v>
      </c>
      <c r="H29" s="4"/>
      <c r="I29" s="242">
        <v>106199.1</v>
      </c>
      <c r="J29" s="104">
        <f t="shared" si="4"/>
        <v>110514.6</v>
      </c>
      <c r="K29" s="4"/>
      <c r="L29" s="242">
        <v>100153.2</v>
      </c>
      <c r="M29" s="104">
        <f t="shared" si="5"/>
        <v>103750.76250000001</v>
      </c>
      <c r="N29" s="4"/>
      <c r="O29" s="242">
        <v>87922.8</v>
      </c>
      <c r="P29" s="104">
        <v>98845.74</v>
      </c>
      <c r="Q29" s="104">
        <f t="shared" si="0"/>
        <v>89566.343999999997</v>
      </c>
      <c r="R29" s="4"/>
      <c r="S29" s="242">
        <v>84591.150000000009</v>
      </c>
      <c r="T29" s="104">
        <f t="shared" si="6"/>
        <v>87880.275000000009</v>
      </c>
      <c r="U29" s="104"/>
      <c r="V29" s="106">
        <f t="shared" si="7"/>
        <v>79630.290000000008</v>
      </c>
      <c r="Z29" s="83">
        <f t="shared" si="1"/>
        <v>87880.275000000009</v>
      </c>
      <c r="AA29">
        <f t="shared" si="8"/>
        <v>358.69500000000005</v>
      </c>
      <c r="AB29" s="84">
        <f t="shared" si="9"/>
        <v>44.836875000000006</v>
      </c>
      <c r="AF29" s="3">
        <f t="shared" ref="AF29:AF39" si="13">AF28*1.008</f>
        <v>95691.456000000006</v>
      </c>
      <c r="AI29" s="30">
        <f t="shared" ref="AI29:AI30" si="14">AI28+130</f>
        <v>81615.25</v>
      </c>
    </row>
    <row r="30" spans="1:37" ht="12.75" customHeight="1" x14ac:dyDescent="0.2">
      <c r="A30" s="107">
        <v>27</v>
      </c>
      <c r="B30" s="4"/>
      <c r="C30" s="242">
        <v>116985.75</v>
      </c>
      <c r="D30" s="104">
        <f t="shared" si="2"/>
        <v>122085.33750000001</v>
      </c>
      <c r="E30" s="4"/>
      <c r="F30" s="242">
        <v>112070.70000000001</v>
      </c>
      <c r="G30" s="104">
        <f t="shared" si="3"/>
        <v>116797.74750000001</v>
      </c>
      <c r="H30" s="4"/>
      <c r="I30" s="242">
        <v>107153.55</v>
      </c>
      <c r="J30" s="104">
        <f t="shared" si="4"/>
        <v>111509.05500000001</v>
      </c>
      <c r="K30" s="4"/>
      <c r="L30" s="242">
        <v>101520.3</v>
      </c>
      <c r="M30" s="104">
        <f t="shared" si="5"/>
        <v>105160.86</v>
      </c>
      <c r="N30" s="4"/>
      <c r="O30" s="242">
        <v>89681.55</v>
      </c>
      <c r="P30" s="104">
        <v>99298.5</v>
      </c>
      <c r="Q30" s="104">
        <f t="shared" si="0"/>
        <v>89976.6</v>
      </c>
      <c r="R30" s="4"/>
      <c r="S30" s="242">
        <v>85496.25</v>
      </c>
      <c r="T30" s="104">
        <f t="shared" si="6"/>
        <v>88820.707500000019</v>
      </c>
      <c r="U30" s="104"/>
      <c r="V30" s="106">
        <f t="shared" si="7"/>
        <v>80482.43700000002</v>
      </c>
      <c r="Z30" s="83">
        <f t="shared" si="1"/>
        <v>88820.707500000019</v>
      </c>
      <c r="AA30">
        <f t="shared" si="8"/>
        <v>362.53350000000006</v>
      </c>
      <c r="AB30" s="84">
        <f t="shared" si="9"/>
        <v>45.316687500000008</v>
      </c>
      <c r="AF30" s="3">
        <f t="shared" si="13"/>
        <v>96456.987648000009</v>
      </c>
      <c r="AI30" s="30">
        <f t="shared" si="14"/>
        <v>81745.25</v>
      </c>
    </row>
    <row r="31" spans="1:37" ht="12.75" customHeight="1" x14ac:dyDescent="0.2">
      <c r="A31" s="107">
        <v>28</v>
      </c>
      <c r="B31" s="4"/>
      <c r="C31" s="242">
        <v>117695.55</v>
      </c>
      <c r="D31" s="104">
        <f t="shared" si="2"/>
        <v>122835.03750000001</v>
      </c>
      <c r="E31" s="4"/>
      <c r="F31" s="242">
        <v>112489.65000000001</v>
      </c>
      <c r="G31" s="104">
        <f t="shared" si="3"/>
        <v>117674.23500000002</v>
      </c>
      <c r="H31" s="4"/>
      <c r="I31" s="242">
        <v>107802.45000000001</v>
      </c>
      <c r="J31" s="104">
        <f t="shared" si="4"/>
        <v>112511.22750000001</v>
      </c>
      <c r="K31" s="4"/>
      <c r="L31" s="242">
        <v>102901.05</v>
      </c>
      <c r="M31" s="104">
        <f t="shared" si="5"/>
        <v>106596.315</v>
      </c>
      <c r="N31" s="4"/>
      <c r="O31" s="242">
        <v>92533.35</v>
      </c>
      <c r="P31" s="104">
        <v>100780.26</v>
      </c>
      <c r="Q31" s="104">
        <f t="shared" si="0"/>
        <v>91319.255999999994</v>
      </c>
      <c r="R31" s="4"/>
      <c r="S31" s="242">
        <v>86410.8</v>
      </c>
      <c r="T31" s="104">
        <f t="shared" si="6"/>
        <v>89771.0625</v>
      </c>
      <c r="U31" s="104"/>
      <c r="V31" s="106">
        <f t="shared" si="7"/>
        <v>81343.575000000012</v>
      </c>
      <c r="Z31" s="83">
        <f t="shared" si="1"/>
        <v>89771.0625</v>
      </c>
      <c r="AA31">
        <f t="shared" si="8"/>
        <v>366.41250000000002</v>
      </c>
      <c r="AB31" s="84">
        <f t="shared" si="9"/>
        <v>45.801562500000003</v>
      </c>
      <c r="AF31" s="3">
        <f t="shared" si="13"/>
        <v>97228.643549184009</v>
      </c>
      <c r="AI31" s="30">
        <f>AI30+137</f>
        <v>81882.25</v>
      </c>
      <c r="AJ31" s="31" t="s">
        <v>57</v>
      </c>
      <c r="AK31" s="29">
        <v>81882</v>
      </c>
    </row>
    <row r="32" spans="1:37" ht="12.75" customHeight="1" x14ac:dyDescent="0.2">
      <c r="A32" s="107">
        <v>29</v>
      </c>
      <c r="B32" s="4"/>
      <c r="C32" s="242">
        <v>117838.35</v>
      </c>
      <c r="D32" s="104">
        <f t="shared" si="2"/>
        <v>123580.32750000001</v>
      </c>
      <c r="E32" s="4"/>
      <c r="F32" s="242">
        <v>113193.15000000001</v>
      </c>
      <c r="G32" s="104">
        <f t="shared" si="3"/>
        <v>118114.13250000001</v>
      </c>
      <c r="H32" s="4"/>
      <c r="I32" s="242">
        <v>108664.5</v>
      </c>
      <c r="J32" s="104">
        <f t="shared" si="4"/>
        <v>113192.57250000002</v>
      </c>
      <c r="K32" s="4"/>
      <c r="L32" s="242">
        <v>103611.90000000001</v>
      </c>
      <c r="M32" s="104">
        <f t="shared" si="5"/>
        <v>108046.10250000001</v>
      </c>
      <c r="N32" s="4"/>
      <c r="O32" s="242">
        <v>92680.35</v>
      </c>
      <c r="P32" s="104">
        <v>102303.18000000001</v>
      </c>
      <c r="Q32" s="104">
        <f t="shared" si="0"/>
        <v>92699.207999999999</v>
      </c>
      <c r="R32" s="4"/>
      <c r="S32" s="242">
        <v>87335.85</v>
      </c>
      <c r="T32" s="104">
        <f t="shared" si="6"/>
        <v>90731.340000000011</v>
      </c>
      <c r="U32" s="104"/>
      <c r="V32" s="106">
        <f t="shared" si="7"/>
        <v>82213.704000000012</v>
      </c>
      <c r="Z32" s="83">
        <f t="shared" si="1"/>
        <v>90731.340000000011</v>
      </c>
      <c r="AA32">
        <f t="shared" si="8"/>
        <v>370.33200000000005</v>
      </c>
      <c r="AB32" s="84">
        <f t="shared" si="9"/>
        <v>46.291500000000006</v>
      </c>
      <c r="AF32" s="3">
        <f t="shared" si="13"/>
        <v>98006.472697577483</v>
      </c>
      <c r="AI32" s="30">
        <f t="shared" ref="AI32:AI38" si="15">AI31*1.014</f>
        <v>83028.601500000004</v>
      </c>
    </row>
    <row r="33" spans="1:35" ht="12.75" customHeight="1" x14ac:dyDescent="0.2">
      <c r="A33" s="107">
        <v>30</v>
      </c>
      <c r="B33" s="4"/>
      <c r="C33" s="242">
        <v>117974.85</v>
      </c>
      <c r="D33" s="104">
        <f t="shared" si="2"/>
        <v>123730.26750000002</v>
      </c>
      <c r="E33" s="4"/>
      <c r="F33" s="242">
        <v>113753.85</v>
      </c>
      <c r="G33" s="104">
        <f t="shared" si="3"/>
        <v>118852.80750000001</v>
      </c>
      <c r="H33" s="4"/>
      <c r="I33" s="242">
        <v>109533.90000000001</v>
      </c>
      <c r="J33" s="104">
        <f t="shared" si="4"/>
        <v>114097.72500000001</v>
      </c>
      <c r="K33" s="4"/>
      <c r="L33" s="242">
        <v>104311.20000000001</v>
      </c>
      <c r="M33" s="104">
        <f t="shared" si="5"/>
        <v>108792.49500000001</v>
      </c>
      <c r="N33" s="4"/>
      <c r="O33" s="242">
        <v>92827.35</v>
      </c>
      <c r="P33" s="104">
        <v>103682.04000000001</v>
      </c>
      <c r="Q33" s="104">
        <f t="shared" si="0"/>
        <v>93948.623999999996</v>
      </c>
      <c r="R33" s="4"/>
      <c r="S33" s="242">
        <v>88228.35</v>
      </c>
      <c r="T33" s="104">
        <f t="shared" si="6"/>
        <v>91702.642500000016</v>
      </c>
      <c r="U33" s="104"/>
      <c r="V33" s="106">
        <f t="shared" si="7"/>
        <v>83093.823000000019</v>
      </c>
      <c r="Z33" s="83">
        <f t="shared" si="1"/>
        <v>91702.642500000016</v>
      </c>
      <c r="AA33">
        <f t="shared" si="8"/>
        <v>374.29650000000009</v>
      </c>
      <c r="AB33" s="84">
        <f t="shared" si="9"/>
        <v>46.787062500000012</v>
      </c>
      <c r="AF33" s="3">
        <f t="shared" si="13"/>
        <v>98790.524479158106</v>
      </c>
      <c r="AI33" s="30">
        <f t="shared" si="15"/>
        <v>84191.001921000003</v>
      </c>
    </row>
    <row r="34" spans="1:35" ht="12.75" customHeight="1" x14ac:dyDescent="0.2">
      <c r="A34" s="107">
        <v>31</v>
      </c>
      <c r="B34" s="4"/>
      <c r="C34" s="242">
        <v>118164.90000000001</v>
      </c>
      <c r="D34" s="104">
        <f t="shared" si="2"/>
        <v>123873.59250000001</v>
      </c>
      <c r="E34" s="4"/>
      <c r="F34" s="242">
        <v>114287.25</v>
      </c>
      <c r="G34" s="104">
        <f t="shared" si="3"/>
        <v>119441.54250000001</v>
      </c>
      <c r="H34" s="4"/>
      <c r="I34" s="242">
        <v>110410.65000000001</v>
      </c>
      <c r="J34" s="104">
        <f t="shared" si="4"/>
        <v>115010.59500000002</v>
      </c>
      <c r="K34" s="4"/>
      <c r="L34" s="242">
        <v>105009.45000000001</v>
      </c>
      <c r="M34" s="104">
        <f t="shared" si="5"/>
        <v>109526.76000000002</v>
      </c>
      <c r="N34" s="4"/>
      <c r="O34" s="242">
        <v>92982.75</v>
      </c>
      <c r="P34" s="104">
        <v>104916.84</v>
      </c>
      <c r="Q34" s="104">
        <f t="shared" si="0"/>
        <v>95067.503999999986</v>
      </c>
      <c r="R34" s="4"/>
      <c r="S34" s="242">
        <v>88756.5</v>
      </c>
      <c r="T34" s="104">
        <f t="shared" si="6"/>
        <v>92639.767500000016</v>
      </c>
      <c r="U34" s="104"/>
      <c r="V34" s="106">
        <f t="shared" si="7"/>
        <v>83942.973000000013</v>
      </c>
      <c r="Z34" s="83">
        <f t="shared" si="1"/>
        <v>92639.767500000016</v>
      </c>
      <c r="AA34">
        <f t="shared" si="8"/>
        <v>378.12150000000008</v>
      </c>
      <c r="AB34" s="84">
        <f t="shared" si="9"/>
        <v>47.26518750000001</v>
      </c>
      <c r="AF34" s="3">
        <f t="shared" si="13"/>
        <v>99580.848674991372</v>
      </c>
      <c r="AI34" s="30">
        <f t="shared" si="15"/>
        <v>85369.675947894008</v>
      </c>
    </row>
    <row r="35" spans="1:35" ht="12.75" customHeight="1" x14ac:dyDescent="0.2">
      <c r="A35" s="107">
        <v>32</v>
      </c>
      <c r="B35" s="4"/>
      <c r="C35" s="242">
        <v>118352.85</v>
      </c>
      <c r="D35" s="104">
        <f t="shared" si="2"/>
        <v>124073.14500000002</v>
      </c>
      <c r="E35" s="4"/>
      <c r="F35" s="242">
        <v>114756.6</v>
      </c>
      <c r="G35" s="104">
        <f t="shared" si="3"/>
        <v>120001.6125</v>
      </c>
      <c r="H35" s="4"/>
      <c r="I35" s="242">
        <v>111293.70000000001</v>
      </c>
      <c r="J35" s="104">
        <f t="shared" si="4"/>
        <v>115931.18250000001</v>
      </c>
      <c r="K35" s="4"/>
      <c r="L35" s="242">
        <v>105712.95000000001</v>
      </c>
      <c r="M35" s="104">
        <f t="shared" si="5"/>
        <v>110259.92250000002</v>
      </c>
      <c r="N35" s="4"/>
      <c r="O35" s="242">
        <v>94284.75</v>
      </c>
      <c r="P35" s="104">
        <v>105390.18000000001</v>
      </c>
      <c r="Q35" s="104">
        <f t="shared" si="0"/>
        <v>95496.40800000001</v>
      </c>
      <c r="R35" s="4"/>
      <c r="S35" s="242">
        <v>89274.150000000009</v>
      </c>
      <c r="T35" s="104">
        <f t="shared" si="6"/>
        <v>93194.324999999997</v>
      </c>
      <c r="U35" s="104"/>
      <c r="V35" s="106">
        <f t="shared" si="7"/>
        <v>84445.47</v>
      </c>
      <c r="Z35" s="83">
        <f t="shared" si="1"/>
        <v>93194.324999999997</v>
      </c>
      <c r="AA35">
        <f t="shared" si="8"/>
        <v>380.38499999999999</v>
      </c>
      <c r="AB35" s="84">
        <f t="shared" si="9"/>
        <v>47.548124999999999</v>
      </c>
      <c r="AF35" s="3">
        <f t="shared" si="13"/>
        <v>100377.49546439131</v>
      </c>
      <c r="AI35" s="30">
        <f t="shared" si="15"/>
        <v>86564.85141116452</v>
      </c>
    </row>
    <row r="36" spans="1:35" ht="12.75" customHeight="1" x14ac:dyDescent="0.2">
      <c r="A36" s="107">
        <v>33</v>
      </c>
      <c r="B36" s="4"/>
      <c r="C36" s="242">
        <v>118541.85</v>
      </c>
      <c r="D36" s="104">
        <f t="shared" si="2"/>
        <v>124270.49250000001</v>
      </c>
      <c r="E36" s="4"/>
      <c r="F36" s="242">
        <v>115363.5</v>
      </c>
      <c r="G36" s="104">
        <f t="shared" si="3"/>
        <v>120494.43000000001</v>
      </c>
      <c r="H36" s="4"/>
      <c r="I36" s="242">
        <v>112184.1</v>
      </c>
      <c r="J36" s="104">
        <f t="shared" si="4"/>
        <v>116858.38500000002</v>
      </c>
      <c r="K36" s="4"/>
      <c r="L36" s="242">
        <v>106429.05</v>
      </c>
      <c r="M36" s="104">
        <f t="shared" si="5"/>
        <v>110998.59750000002</v>
      </c>
      <c r="N36" s="4"/>
      <c r="O36" s="242">
        <v>95605.650000000009</v>
      </c>
      <c r="P36" s="104">
        <v>105595.98000000001</v>
      </c>
      <c r="Q36" s="104">
        <f t="shared" si="0"/>
        <v>95682.888000000006</v>
      </c>
      <c r="R36" s="4"/>
      <c r="S36" s="242">
        <v>89798.1</v>
      </c>
      <c r="T36" s="104">
        <f t="shared" si="6"/>
        <v>93737.857500000013</v>
      </c>
      <c r="U36" s="104"/>
      <c r="V36" s="106">
        <f t="shared" si="7"/>
        <v>84937.977000000014</v>
      </c>
      <c r="Z36" s="83">
        <f t="shared" si="1"/>
        <v>93737.857500000013</v>
      </c>
      <c r="AA36">
        <f t="shared" si="8"/>
        <v>382.60350000000005</v>
      </c>
      <c r="AB36" s="84">
        <f t="shared" si="9"/>
        <v>47.825437500000007</v>
      </c>
      <c r="AF36" s="3">
        <f t="shared" si="13"/>
        <v>101180.51542810645</v>
      </c>
      <c r="AI36" s="30">
        <f t="shared" si="15"/>
        <v>87776.759330920831</v>
      </c>
    </row>
    <row r="37" spans="1:35" ht="12.75" customHeight="1" x14ac:dyDescent="0.2">
      <c r="A37" s="107">
        <v>34</v>
      </c>
      <c r="B37" s="4"/>
      <c r="C37" s="242">
        <v>118732.95000000001</v>
      </c>
      <c r="D37" s="104">
        <f t="shared" si="2"/>
        <v>124468.9425</v>
      </c>
      <c r="E37" s="4"/>
      <c r="F37" s="242">
        <v>115906.35</v>
      </c>
      <c r="G37" s="104">
        <f t="shared" si="3"/>
        <v>121131.675</v>
      </c>
      <c r="H37" s="4"/>
      <c r="I37" s="242">
        <v>113081.85</v>
      </c>
      <c r="J37" s="104">
        <f t="shared" si="4"/>
        <v>117793.30500000001</v>
      </c>
      <c r="K37" s="4"/>
      <c r="L37" s="242">
        <v>107706.90000000001</v>
      </c>
      <c r="M37" s="104">
        <f t="shared" si="5"/>
        <v>111750.5025</v>
      </c>
      <c r="N37" s="4"/>
      <c r="O37" s="242">
        <v>96944.400000000009</v>
      </c>
      <c r="P37" s="104">
        <v>105801.78</v>
      </c>
      <c r="Q37" s="104">
        <f t="shared" si="0"/>
        <v>95869.368000000002</v>
      </c>
      <c r="R37" s="4"/>
      <c r="S37" s="242">
        <v>91144.2</v>
      </c>
      <c r="T37" s="104">
        <f t="shared" si="6"/>
        <v>94288.005000000005</v>
      </c>
      <c r="U37" s="104"/>
      <c r="V37" s="106">
        <f t="shared" si="7"/>
        <v>85436.478000000017</v>
      </c>
      <c r="Z37" s="83">
        <f t="shared" si="1"/>
        <v>94288.005000000005</v>
      </c>
      <c r="AA37">
        <f t="shared" si="8"/>
        <v>384.84900000000005</v>
      </c>
      <c r="AB37" s="84">
        <f t="shared" si="9"/>
        <v>48.106125000000006</v>
      </c>
      <c r="AF37" s="3">
        <f t="shared" si="13"/>
        <v>101989.9595515313</v>
      </c>
      <c r="AI37" s="30">
        <f t="shared" si="15"/>
        <v>89005.633961553729</v>
      </c>
    </row>
    <row r="38" spans="1:35" ht="12.75" customHeight="1" x14ac:dyDescent="0.2">
      <c r="A38" s="110">
        <v>35</v>
      </c>
      <c r="B38" s="111"/>
      <c r="C38" s="261">
        <v>118921.95000000001</v>
      </c>
      <c r="D38" s="112">
        <f t="shared" si="2"/>
        <v>124669.59750000002</v>
      </c>
      <c r="E38" s="111"/>
      <c r="F38" s="261">
        <v>116453.40000000001</v>
      </c>
      <c r="G38" s="112">
        <f t="shared" si="3"/>
        <v>121701.66750000001</v>
      </c>
      <c r="H38" s="111"/>
      <c r="I38" s="261">
        <v>113985.774</v>
      </c>
      <c r="J38" s="112">
        <f t="shared" si="4"/>
        <v>118735.9425</v>
      </c>
      <c r="K38" s="111"/>
      <c r="L38" s="261">
        <v>108999.45000000001</v>
      </c>
      <c r="M38" s="112">
        <f t="shared" si="5"/>
        <v>113092.24500000001</v>
      </c>
      <c r="N38" s="111"/>
      <c r="O38" s="261">
        <v>98301</v>
      </c>
      <c r="P38" s="112">
        <v>106007.58</v>
      </c>
      <c r="Q38" s="112">
        <f t="shared" si="0"/>
        <v>96055.848000000013</v>
      </c>
      <c r="R38" s="111"/>
      <c r="S38" s="261">
        <v>92511.3</v>
      </c>
      <c r="T38" s="112">
        <f t="shared" si="6"/>
        <v>95701.41</v>
      </c>
      <c r="U38" s="112"/>
      <c r="V38" s="114">
        <f t="shared" si="7"/>
        <v>86717.195999999996</v>
      </c>
      <c r="Z38" s="83">
        <f t="shared" si="1"/>
        <v>95701.41</v>
      </c>
      <c r="AA38">
        <f t="shared" si="8"/>
        <v>390.61799999999999</v>
      </c>
      <c r="AB38" s="84">
        <f t="shared" si="9"/>
        <v>48.827249999999999</v>
      </c>
      <c r="AF38" s="3">
        <f t="shared" si="13"/>
        <v>102805.87922794354</v>
      </c>
      <c r="AI38" s="30">
        <f t="shared" si="15"/>
        <v>90251.712837015482</v>
      </c>
    </row>
    <row r="39" spans="1:35" ht="12.75" hidden="1" customHeight="1" x14ac:dyDescent="0.2">
      <c r="A39" s="136">
        <v>36</v>
      </c>
      <c r="B39" s="4"/>
      <c r="C39" s="242">
        <v>119113.05</v>
      </c>
      <c r="D39" s="104">
        <f t="shared" si="2"/>
        <v>124868.04750000002</v>
      </c>
      <c r="E39" s="4"/>
      <c r="F39" s="242">
        <v>117005.70000000001</v>
      </c>
      <c r="G39" s="104">
        <f t="shared" si="3"/>
        <v>122276.07000000002</v>
      </c>
      <c r="H39" s="4"/>
      <c r="I39" s="242">
        <v>114898.56</v>
      </c>
      <c r="J39" s="104">
        <f t="shared" si="4"/>
        <v>119685.06270000001</v>
      </c>
      <c r="K39" s="4"/>
      <c r="L39" s="242">
        <v>110306.70000000001</v>
      </c>
      <c r="M39" s="104">
        <f t="shared" si="5"/>
        <v>114449.42250000002</v>
      </c>
      <c r="N39" s="4"/>
      <c r="O39" s="242">
        <v>99677.55</v>
      </c>
      <c r="P39" s="104">
        <v>106213.38</v>
      </c>
      <c r="Q39" s="104">
        <f t="shared" si="0"/>
        <v>96242.327999999994</v>
      </c>
      <c r="R39" s="4"/>
      <c r="S39" s="242">
        <v>93900.45</v>
      </c>
      <c r="T39" s="104">
        <f t="shared" si="6"/>
        <v>97136.865000000005</v>
      </c>
      <c r="U39" s="104"/>
      <c r="V39" s="104">
        <f t="shared" si="7"/>
        <v>88017.894</v>
      </c>
      <c r="Z39" s="83">
        <f t="shared" si="1"/>
        <v>97136.865000000005</v>
      </c>
      <c r="AA39">
        <f t="shared" si="8"/>
        <v>396.47700000000003</v>
      </c>
      <c r="AB39" s="84">
        <f t="shared" si="9"/>
        <v>49.559625000000004</v>
      </c>
      <c r="AF39" s="3">
        <f t="shared" si="13"/>
        <v>103628.3262617671</v>
      </c>
      <c r="AI39" s="28">
        <v>91274.400000000009</v>
      </c>
    </row>
    <row r="40" spans="1:35" ht="12.75" hidden="1" customHeight="1" x14ac:dyDescent="0.2">
      <c r="A40" s="136">
        <v>37</v>
      </c>
      <c r="B40" s="4"/>
      <c r="C40" s="242">
        <v>119303.1</v>
      </c>
      <c r="D40" s="104">
        <f t="shared" si="2"/>
        <v>125068.70250000001</v>
      </c>
      <c r="E40" s="4"/>
      <c r="F40" s="242">
        <v>117560.1</v>
      </c>
      <c r="G40" s="104">
        <f t="shared" si="3"/>
        <v>122855.98500000002</v>
      </c>
      <c r="H40" s="4"/>
      <c r="I40" s="242">
        <v>115816.75350000001</v>
      </c>
      <c r="J40" s="104">
        <f t="shared" si="4"/>
        <v>120643.488</v>
      </c>
      <c r="K40" s="4"/>
      <c r="L40" s="242">
        <v>111630.75</v>
      </c>
      <c r="M40" s="104">
        <f t="shared" si="5"/>
        <v>115822.03500000002</v>
      </c>
      <c r="N40" s="4"/>
      <c r="O40" s="242">
        <v>101073</v>
      </c>
      <c r="P40" s="104">
        <v>106419.18000000001</v>
      </c>
      <c r="Q40" s="104">
        <f t="shared" si="0"/>
        <v>96428.808000000005</v>
      </c>
      <c r="R40" s="4"/>
      <c r="S40" s="242">
        <v>95308.5</v>
      </c>
      <c r="T40" s="104">
        <f t="shared" si="6"/>
        <v>98595.472500000003</v>
      </c>
      <c r="U40" s="104"/>
      <c r="V40" s="104">
        <f t="shared" si="7"/>
        <v>89339.570999999996</v>
      </c>
      <c r="W40" s="32"/>
      <c r="Z40" s="83">
        <f t="shared" si="1"/>
        <v>98595.472500000003</v>
      </c>
      <c r="AA40">
        <f t="shared" si="8"/>
        <v>402.43049999999999</v>
      </c>
      <c r="AB40" s="84">
        <f t="shared" si="9"/>
        <v>50.303812499999999</v>
      </c>
      <c r="AF40" s="3"/>
      <c r="AI40" s="28"/>
    </row>
    <row r="41" spans="1:35" ht="12.75" hidden="1" customHeight="1" x14ac:dyDescent="0.2">
      <c r="A41" s="136">
        <v>38</v>
      </c>
      <c r="B41" s="4"/>
      <c r="C41" s="242">
        <v>119494.20000000001</v>
      </c>
      <c r="D41" s="104">
        <f t="shared" si="2"/>
        <v>125268.255</v>
      </c>
      <c r="E41" s="4"/>
      <c r="F41" s="266">
        <v>118119.75</v>
      </c>
      <c r="G41" s="104">
        <f t="shared" si="3"/>
        <v>123438.10500000001</v>
      </c>
      <c r="H41" s="4"/>
      <c r="I41" s="242">
        <v>116743.59900000002</v>
      </c>
      <c r="J41" s="104">
        <f t="shared" si="4"/>
        <v>121607.59117500001</v>
      </c>
      <c r="K41" s="4"/>
      <c r="L41" s="267">
        <v>112970.55</v>
      </c>
      <c r="M41" s="104">
        <f t="shared" si="5"/>
        <v>117212.28750000001</v>
      </c>
      <c r="N41" s="4"/>
      <c r="O41" s="242">
        <v>102488.40000000001</v>
      </c>
      <c r="P41" s="104">
        <v>106624.98000000001</v>
      </c>
      <c r="Q41" s="104">
        <f t="shared" si="0"/>
        <v>96615.288000000015</v>
      </c>
      <c r="R41" s="4"/>
      <c r="S41" s="242">
        <v>96737.55</v>
      </c>
      <c r="T41" s="104">
        <f t="shared" si="6"/>
        <v>100073.925</v>
      </c>
      <c r="U41" s="104"/>
      <c r="V41" s="104">
        <f t="shared" si="7"/>
        <v>90679.23000000001</v>
      </c>
      <c r="W41" s="32"/>
      <c r="Z41" s="83">
        <f t="shared" si="1"/>
        <v>100073.925</v>
      </c>
      <c r="AA41">
        <f t="shared" si="8"/>
        <v>408.46500000000003</v>
      </c>
      <c r="AB41" s="84">
        <f t="shared" si="9"/>
        <v>51.058125000000004</v>
      </c>
    </row>
    <row r="42" spans="1:35" ht="12.75" hidden="1" customHeight="1" x14ac:dyDescent="0.2">
      <c r="A42" s="136">
        <v>39</v>
      </c>
      <c r="B42" s="4"/>
      <c r="C42" s="242">
        <v>119685.3</v>
      </c>
      <c r="D42" s="104">
        <f t="shared" si="2"/>
        <v>125468.91000000002</v>
      </c>
      <c r="E42" s="4"/>
      <c r="F42" s="266">
        <v>118681.5</v>
      </c>
      <c r="G42" s="104">
        <f t="shared" si="3"/>
        <v>124025.7375</v>
      </c>
      <c r="H42" s="175"/>
      <c r="I42" s="242">
        <v>117678.01500000001</v>
      </c>
      <c r="J42" s="104">
        <f t="shared" si="4"/>
        <v>122580.77895000002</v>
      </c>
      <c r="K42" s="175"/>
      <c r="L42" s="267">
        <v>114325.05</v>
      </c>
      <c r="M42" s="104">
        <f t="shared" si="5"/>
        <v>118619.07750000001</v>
      </c>
      <c r="N42" s="175"/>
      <c r="O42" s="242">
        <v>103648.65000000001</v>
      </c>
      <c r="P42" s="104">
        <v>106830.78</v>
      </c>
      <c r="Q42" s="268"/>
      <c r="R42" s="175"/>
      <c r="S42" s="269">
        <v>98188.650000000009</v>
      </c>
      <c r="T42" s="104">
        <f t="shared" si="6"/>
        <v>101574.42750000001</v>
      </c>
      <c r="U42" s="270"/>
      <c r="V42" s="104">
        <f t="shared" si="7"/>
        <v>92038.869000000006</v>
      </c>
      <c r="Z42" s="83">
        <f t="shared" si="1"/>
        <v>101574.42750000001</v>
      </c>
      <c r="AA42">
        <f t="shared" si="8"/>
        <v>414.58950000000004</v>
      </c>
      <c r="AB42" s="84">
        <f t="shared" si="9"/>
        <v>51.823687500000005</v>
      </c>
    </row>
    <row r="43" spans="1:35" ht="12.75" hidden="1" customHeight="1" x14ac:dyDescent="0.2">
      <c r="A43" s="136">
        <v>40</v>
      </c>
      <c r="B43" s="4"/>
      <c r="C43" s="242">
        <v>120571.5</v>
      </c>
      <c r="D43" s="104">
        <f t="shared" si="2"/>
        <v>125669.565</v>
      </c>
      <c r="E43" s="4"/>
      <c r="F43" s="266">
        <v>119536.20000000001</v>
      </c>
      <c r="G43" s="104">
        <f t="shared" si="3"/>
        <v>124615.57500000001</v>
      </c>
      <c r="H43" s="175"/>
      <c r="I43" s="271"/>
      <c r="J43" s="104">
        <f t="shared" si="4"/>
        <v>123561.91575000001</v>
      </c>
      <c r="K43" s="175"/>
      <c r="L43" s="272"/>
      <c r="M43" s="104">
        <f t="shared" si="5"/>
        <v>120041.30250000001</v>
      </c>
      <c r="N43" s="175"/>
      <c r="O43" s="271"/>
      <c r="P43" s="104">
        <v>107036.58</v>
      </c>
      <c r="Q43" s="268"/>
      <c r="R43" s="175"/>
      <c r="S43" s="271"/>
      <c r="T43" s="104">
        <f t="shared" si="6"/>
        <v>103098.08250000002</v>
      </c>
      <c r="U43" s="268"/>
      <c r="V43" s="104">
        <f t="shared" si="7"/>
        <v>93419.487000000023</v>
      </c>
    </row>
    <row r="44" spans="1:35" ht="12.75" hidden="1" customHeight="1" x14ac:dyDescent="0.2">
      <c r="A44" s="136">
        <v>41</v>
      </c>
      <c r="B44" s="4"/>
      <c r="C44" s="242">
        <v>121462.95000000001</v>
      </c>
      <c r="D44" s="104">
        <f t="shared" si="2"/>
        <v>126600.07500000001</v>
      </c>
      <c r="E44" s="4"/>
      <c r="F44" s="266">
        <v>120397.20000000001</v>
      </c>
      <c r="G44" s="104">
        <f t="shared" si="3"/>
        <v>125513.01000000002</v>
      </c>
      <c r="H44" s="175"/>
      <c r="I44" s="268"/>
      <c r="J44" s="268"/>
      <c r="K44" s="175"/>
      <c r="L44" s="175"/>
      <c r="M44" s="175"/>
      <c r="N44" s="175"/>
      <c r="O44" s="268"/>
      <c r="P44" s="268"/>
      <c r="Q44" s="268"/>
      <c r="R44" s="175"/>
      <c r="S44" s="268"/>
      <c r="T44" s="268"/>
      <c r="U44" s="268"/>
      <c r="V44" s="268"/>
    </row>
    <row r="45" spans="1:35" ht="12.75" hidden="1" customHeight="1" x14ac:dyDescent="0.2">
      <c r="A45" s="136">
        <v>42</v>
      </c>
      <c r="B45" s="4"/>
      <c r="C45" s="242">
        <v>122361.75</v>
      </c>
      <c r="D45" s="104">
        <f t="shared" si="2"/>
        <v>127536.09750000002</v>
      </c>
      <c r="E45" s="4"/>
      <c r="F45" s="266">
        <v>121264.5</v>
      </c>
      <c r="G45" s="104">
        <f t="shared" si="3"/>
        <v>126417.06000000001</v>
      </c>
      <c r="H45" s="175"/>
      <c r="I45" s="268"/>
      <c r="J45" s="268"/>
      <c r="K45" s="175"/>
      <c r="L45" s="175"/>
      <c r="M45" s="175"/>
      <c r="N45" s="175"/>
      <c r="O45" s="268"/>
      <c r="P45" s="268"/>
      <c r="Q45" s="268"/>
      <c r="R45" s="175"/>
      <c r="S45" s="268"/>
      <c r="T45" s="268"/>
      <c r="U45" s="268"/>
      <c r="V45" s="268"/>
    </row>
    <row r="46" spans="1:35" ht="12.75" hidden="1" customHeight="1" x14ac:dyDescent="0.2">
      <c r="A46" s="136">
        <v>43</v>
      </c>
      <c r="B46" s="4"/>
      <c r="C46" s="242">
        <v>123266.85</v>
      </c>
      <c r="D46" s="104">
        <f t="shared" si="2"/>
        <v>128479.83750000001</v>
      </c>
      <c r="E46" s="4"/>
      <c r="F46" s="266">
        <v>122137.05</v>
      </c>
      <c r="G46" s="104">
        <f t="shared" si="3"/>
        <v>127327.72500000001</v>
      </c>
      <c r="H46" s="175"/>
      <c r="I46" s="268"/>
      <c r="J46" s="268"/>
      <c r="K46" s="175"/>
      <c r="L46" s="175"/>
      <c r="M46" s="175"/>
      <c r="N46" s="175"/>
      <c r="O46" s="268"/>
      <c r="P46" s="268"/>
      <c r="Q46" s="268"/>
      <c r="R46" s="175"/>
      <c r="S46" s="268"/>
      <c r="T46" s="268"/>
      <c r="U46" s="268"/>
      <c r="V46" s="268"/>
    </row>
    <row r="47" spans="1:35" ht="12.75" hidden="1" customHeight="1" x14ac:dyDescent="0.2">
      <c r="A47" s="6">
        <v>44</v>
      </c>
      <c r="B47" s="4"/>
      <c r="C47" s="262">
        <v>124180.35</v>
      </c>
      <c r="D47" s="104">
        <f t="shared" si="2"/>
        <v>129430.1925</v>
      </c>
      <c r="E47" s="4"/>
      <c r="F47" s="265">
        <v>123016.95000000001</v>
      </c>
      <c r="G47" s="104">
        <f t="shared" si="3"/>
        <v>128243.90250000001</v>
      </c>
      <c r="I47" s="33"/>
      <c r="J47" s="33"/>
      <c r="O47" s="33"/>
      <c r="P47" s="33"/>
      <c r="Q47" s="33"/>
      <c r="S47" s="33"/>
      <c r="T47" s="33"/>
      <c r="U47" s="33"/>
      <c r="V47" s="33"/>
    </row>
    <row r="48" spans="1:35" ht="12.75" hidden="1" customHeight="1" x14ac:dyDescent="0.2">
      <c r="A48" s="6">
        <v>45</v>
      </c>
      <c r="B48" s="4"/>
      <c r="C48" s="262">
        <v>125098.05</v>
      </c>
      <c r="D48" s="104">
        <f t="shared" si="2"/>
        <v>130389.36750000001</v>
      </c>
      <c r="E48" s="4"/>
      <c r="F48" s="122"/>
      <c r="G48" s="104">
        <f t="shared" si="3"/>
        <v>129167.79750000002</v>
      </c>
      <c r="I48" s="33"/>
      <c r="J48" s="33"/>
      <c r="O48" s="33"/>
      <c r="P48" s="33"/>
      <c r="Q48" s="33"/>
      <c r="S48" s="33"/>
      <c r="T48" s="33"/>
      <c r="U48" s="33"/>
      <c r="V48" s="33"/>
    </row>
    <row r="49" spans="1:22" ht="12.75" hidden="1" customHeight="1" x14ac:dyDescent="0.2">
      <c r="A49" s="121">
        <v>46</v>
      </c>
      <c r="C49" s="263">
        <v>125997.90000000001</v>
      </c>
      <c r="D49" s="104">
        <f t="shared" si="2"/>
        <v>131352.95250000001</v>
      </c>
      <c r="F49" s="8"/>
      <c r="G49" s="8"/>
      <c r="H49" s="8">
        <f t="shared" ref="H49:K49" si="16">SUM(H3:H48)</f>
        <v>0</v>
      </c>
      <c r="I49" s="8"/>
      <c r="J49" s="8"/>
      <c r="K49" s="8">
        <f t="shared" si="16"/>
        <v>0</v>
      </c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12.75" hidden="1" customHeight="1" x14ac:dyDescent="0.2">
      <c r="A50" s="264">
        <v>47</v>
      </c>
      <c r="C50" s="8"/>
      <c r="D50" s="104">
        <f t="shared" si="2"/>
        <v>132297.79500000001</v>
      </c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ht="6" customHeight="1" x14ac:dyDescent="0.2">
      <c r="A51" s="8"/>
      <c r="C51" s="8"/>
      <c r="D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ht="12.75" customHeight="1" x14ac:dyDescent="0.2">
      <c r="A52" s="257" t="s">
        <v>293</v>
      </c>
      <c r="C52" s="8"/>
      <c r="D52" s="8"/>
    </row>
    <row r="53" spans="1:22" ht="12.75" customHeight="1" x14ac:dyDescent="0.2">
      <c r="A53" s="257" t="s">
        <v>295</v>
      </c>
      <c r="C53" s="8"/>
      <c r="D53" s="8"/>
    </row>
    <row r="54" spans="1:22" ht="12.75" customHeight="1" x14ac:dyDescent="0.2">
      <c r="A54" s="32" t="s">
        <v>294</v>
      </c>
    </row>
    <row r="55" spans="1:22" ht="12.75" customHeight="1" x14ac:dyDescent="0.2">
      <c r="A55" s="32" t="s">
        <v>58</v>
      </c>
    </row>
    <row r="56" spans="1:22" ht="12.75" customHeight="1" x14ac:dyDescent="0.2"/>
    <row r="57" spans="1:22" ht="12.75" customHeight="1" x14ac:dyDescent="0.2">
      <c r="F57">
        <v>2142</v>
      </c>
      <c r="I57">
        <v>3206</v>
      </c>
    </row>
    <row r="58" spans="1:22" ht="12.75" customHeight="1" x14ac:dyDescent="0.2">
      <c r="F58">
        <f>F57*1.05</f>
        <v>2249.1</v>
      </c>
    </row>
    <row r="59" spans="1:22" ht="12.75" customHeight="1" x14ac:dyDescent="0.2">
      <c r="F59" s="256">
        <v>2250</v>
      </c>
      <c r="G59" s="256"/>
      <c r="H59" s="256"/>
      <c r="I59" s="256"/>
      <c r="J59" s="256"/>
    </row>
    <row r="60" spans="1:22" ht="12.75" customHeight="1" x14ac:dyDescent="0.2"/>
    <row r="61" spans="1:22" ht="12.75" customHeight="1" x14ac:dyDescent="0.2"/>
    <row r="62" spans="1:22" ht="12.75" customHeight="1" x14ac:dyDescent="0.2"/>
    <row r="63" spans="1:22" ht="12.75" customHeight="1" x14ac:dyDescent="0.2"/>
    <row r="64" spans="1:22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</sheetData>
  <printOptions horizontalCentered="1"/>
  <pageMargins left="0.2" right="0.2" top="0.8" bottom="0.3" header="0.3" footer="0"/>
  <pageSetup orientation="landscape" r:id="rId1"/>
  <headerFooter>
    <oddHeader>&amp;C&amp;"Arial,Bold"&amp;12POWHATAN COUNTY PUBLIC SCHOOLS
ADMINISTRATIVE PAY SCHEDULES FOR SCHOOL YEAR 2022-2023&amp;R&amp;"Arial,Italic"&amp;11Approved
4/19/2022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sqref="A1:XFD1048576"/>
    </sheetView>
  </sheetViews>
  <sheetFormatPr defaultColWidth="14.42578125" defaultRowHeight="15" customHeight="1" x14ac:dyDescent="0.2"/>
  <cols>
    <col min="1" max="1" width="12.7109375" customWidth="1"/>
    <col min="2" max="2" width="1.28515625" customWidth="1"/>
    <col min="3" max="3" width="11.42578125" hidden="1" customWidth="1"/>
    <col min="4" max="4" width="11.42578125" customWidth="1"/>
    <col min="5" max="5" width="11.7109375" customWidth="1"/>
    <col min="6" max="6" width="1.28515625" customWidth="1"/>
    <col min="7" max="7" width="9.28515625" hidden="1" customWidth="1"/>
    <col min="8" max="8" width="9.28515625" customWidth="1"/>
    <col min="9" max="9" width="11.85546875" customWidth="1"/>
    <col min="10" max="10" width="1.28515625" customWidth="1"/>
    <col min="11" max="11" width="12.85546875" customWidth="1"/>
    <col min="12" max="12" width="1.7109375" customWidth="1"/>
    <col min="13" max="13" width="52.7109375" customWidth="1"/>
    <col min="14" max="27" width="8" customWidth="1"/>
  </cols>
  <sheetData>
    <row r="1" spans="1:13" ht="7.5" customHeight="1" x14ac:dyDescent="0.25">
      <c r="A1" s="37"/>
      <c r="B1" s="37"/>
      <c r="C1" s="37"/>
      <c r="D1" s="37"/>
      <c r="E1" s="38"/>
      <c r="F1" s="37"/>
      <c r="G1" s="37"/>
      <c r="H1" s="37"/>
      <c r="I1" s="37"/>
      <c r="J1" s="37"/>
    </row>
    <row r="2" spans="1:13" ht="12.75" customHeight="1" x14ac:dyDescent="0.2">
      <c r="A2" s="92"/>
      <c r="B2" s="93"/>
      <c r="C2" s="138" t="s">
        <v>61</v>
      </c>
      <c r="D2" s="138" t="s">
        <v>61</v>
      </c>
      <c r="E2" s="139"/>
      <c r="F2" s="93"/>
      <c r="G2" s="138" t="s">
        <v>62</v>
      </c>
      <c r="H2" s="138" t="s">
        <v>62</v>
      </c>
      <c r="I2" s="139"/>
      <c r="J2" s="93"/>
      <c r="K2" s="140" t="s">
        <v>63</v>
      </c>
    </row>
    <row r="3" spans="1:13" ht="12.75" customHeight="1" x14ac:dyDescent="0.2">
      <c r="A3" s="97" t="s">
        <v>64</v>
      </c>
      <c r="B3" s="1"/>
      <c r="C3" s="274" t="s">
        <v>59</v>
      </c>
      <c r="D3" s="98" t="s">
        <v>59</v>
      </c>
      <c r="E3" s="141" t="s">
        <v>65</v>
      </c>
      <c r="F3" s="1"/>
      <c r="G3" s="274" t="s">
        <v>59</v>
      </c>
      <c r="H3" s="98" t="s">
        <v>59</v>
      </c>
      <c r="I3" s="141" t="s">
        <v>65</v>
      </c>
      <c r="J3" s="1"/>
      <c r="K3" s="142" t="s">
        <v>66</v>
      </c>
    </row>
    <row r="4" spans="1:13" ht="12.75" customHeight="1" x14ac:dyDescent="0.2">
      <c r="A4" s="101" t="s">
        <v>8</v>
      </c>
      <c r="B4" s="2"/>
      <c r="C4" s="275" t="s">
        <v>60</v>
      </c>
      <c r="D4" s="102" t="s">
        <v>60</v>
      </c>
      <c r="E4" s="143" t="s">
        <v>67</v>
      </c>
      <c r="F4" s="2"/>
      <c r="G4" s="275" t="s">
        <v>60</v>
      </c>
      <c r="H4" s="102" t="s">
        <v>60</v>
      </c>
      <c r="I4" s="143" t="s">
        <v>67</v>
      </c>
      <c r="J4" s="2"/>
      <c r="K4" s="144" t="s">
        <v>37</v>
      </c>
      <c r="M4" s="27" t="s">
        <v>11</v>
      </c>
    </row>
    <row r="5" spans="1:13" ht="12.75" customHeight="1" x14ac:dyDescent="0.2">
      <c r="A5" s="103">
        <v>0</v>
      </c>
      <c r="B5" s="2"/>
      <c r="C5" s="276">
        <v>14.059500000000002</v>
      </c>
      <c r="D5" s="145">
        <f>C5*1.045</f>
        <v>14.692177500000001</v>
      </c>
      <c r="E5" s="137">
        <f>D5*185*7.25</f>
        <v>19705.883071875003</v>
      </c>
      <c r="F5" s="39"/>
      <c r="G5" s="276">
        <v>14.059500000000002</v>
      </c>
      <c r="H5" s="145">
        <f>G5*1.045</f>
        <v>14.692177500000001</v>
      </c>
      <c r="I5" s="137">
        <f>H5*185*6.5</f>
        <v>17667.343443750004</v>
      </c>
      <c r="J5" s="39"/>
      <c r="K5" s="146">
        <f>D5*245*7.25</f>
        <v>26096.980284375004</v>
      </c>
      <c r="M5" s="27"/>
    </row>
    <row r="6" spans="1:13" ht="12.75" customHeight="1" x14ac:dyDescent="0.2">
      <c r="A6" s="107">
        <v>1</v>
      </c>
      <c r="B6" s="2"/>
      <c r="C6" s="276">
        <v>14.089500000000001</v>
      </c>
      <c r="D6" s="145">
        <f>C5*1.05</f>
        <v>14.762475000000002</v>
      </c>
      <c r="E6" s="137">
        <f t="shared" ref="E6:E43" si="0">D6*185*7.25</f>
        <v>19800.169593750004</v>
      </c>
      <c r="F6" s="39"/>
      <c r="G6" s="276">
        <v>14.089500000000001</v>
      </c>
      <c r="H6" s="145">
        <f>G5*1.05</f>
        <v>14.762475000000002</v>
      </c>
      <c r="I6" s="137">
        <f t="shared" ref="I6:I43" si="1">H6*185*6.5</f>
        <v>17751.876187500002</v>
      </c>
      <c r="J6" s="39"/>
      <c r="K6" s="146">
        <f t="shared" ref="K6:K43" si="2">D6*245*7.25</f>
        <v>26221.846218750004</v>
      </c>
      <c r="M6" s="40" t="s">
        <v>68</v>
      </c>
    </row>
    <row r="7" spans="1:13" ht="12.75" customHeight="1" x14ac:dyDescent="0.2">
      <c r="A7" s="107">
        <v>2</v>
      </c>
      <c r="B7" s="39"/>
      <c r="C7" s="276">
        <v>14.119500000000002</v>
      </c>
      <c r="D7" s="145">
        <f t="shared" ref="D7:D43" si="3">C6*1.05</f>
        <v>14.793975000000001</v>
      </c>
      <c r="E7" s="137">
        <f t="shared" si="0"/>
        <v>19842.418968750004</v>
      </c>
      <c r="F7" s="39"/>
      <c r="G7" s="276">
        <v>14.119500000000002</v>
      </c>
      <c r="H7" s="145">
        <f t="shared" ref="H7:H43" si="4">G6*1.05</f>
        <v>14.793975000000001</v>
      </c>
      <c r="I7" s="137">
        <f t="shared" si="1"/>
        <v>17789.754937500002</v>
      </c>
      <c r="J7" s="39"/>
      <c r="K7" s="146">
        <f t="shared" si="2"/>
        <v>26277.798093750003</v>
      </c>
      <c r="M7" s="27" t="s">
        <v>69</v>
      </c>
    </row>
    <row r="8" spans="1:13" ht="12.75" customHeight="1" x14ac:dyDescent="0.2">
      <c r="A8" s="107">
        <v>3</v>
      </c>
      <c r="B8" s="39"/>
      <c r="C8" s="276">
        <v>14.172500000000001</v>
      </c>
      <c r="D8" s="145">
        <f t="shared" si="3"/>
        <v>14.825475000000003</v>
      </c>
      <c r="E8" s="137">
        <f t="shared" si="0"/>
        <v>19884.668343750003</v>
      </c>
      <c r="F8" s="39"/>
      <c r="G8" s="276">
        <v>14.172500000000001</v>
      </c>
      <c r="H8" s="145">
        <f t="shared" si="4"/>
        <v>14.825475000000003</v>
      </c>
      <c r="I8" s="137">
        <f t="shared" si="1"/>
        <v>17827.633687500005</v>
      </c>
      <c r="J8" s="39"/>
      <c r="K8" s="146">
        <f t="shared" si="2"/>
        <v>26333.749968750002</v>
      </c>
      <c r="M8" s="27"/>
    </row>
    <row r="9" spans="1:13" ht="12.75" customHeight="1" x14ac:dyDescent="0.2">
      <c r="A9" s="107">
        <v>4</v>
      </c>
      <c r="B9" s="39"/>
      <c r="C9" s="276">
        <v>14.248500000000002</v>
      </c>
      <c r="D9" s="145">
        <f t="shared" si="3"/>
        <v>14.881125000000003</v>
      </c>
      <c r="E9" s="137">
        <f t="shared" si="0"/>
        <v>19959.30890625</v>
      </c>
      <c r="F9" s="39"/>
      <c r="G9" s="276">
        <v>14.248500000000002</v>
      </c>
      <c r="H9" s="145">
        <f t="shared" si="4"/>
        <v>14.881125000000003</v>
      </c>
      <c r="I9" s="137">
        <f t="shared" si="1"/>
        <v>17894.552812500002</v>
      </c>
      <c r="J9" s="39"/>
      <c r="K9" s="146">
        <f t="shared" si="2"/>
        <v>26432.598281250004</v>
      </c>
      <c r="M9" s="40" t="s">
        <v>70</v>
      </c>
    </row>
    <row r="10" spans="1:13" ht="12.75" customHeight="1" x14ac:dyDescent="0.2">
      <c r="A10" s="107">
        <v>5</v>
      </c>
      <c r="B10" s="39"/>
      <c r="C10" s="276">
        <v>14.269500000000001</v>
      </c>
      <c r="D10" s="145">
        <f t="shared" si="3"/>
        <v>14.960925000000003</v>
      </c>
      <c r="E10" s="137">
        <f t="shared" si="0"/>
        <v>20066.340656250006</v>
      </c>
      <c r="F10" s="39"/>
      <c r="G10" s="276">
        <v>14.269500000000001</v>
      </c>
      <c r="H10" s="145">
        <f t="shared" si="4"/>
        <v>14.960925000000003</v>
      </c>
      <c r="I10" s="137">
        <f t="shared" si="1"/>
        <v>17990.512312500003</v>
      </c>
      <c r="J10" s="39"/>
      <c r="K10" s="146">
        <f t="shared" si="2"/>
        <v>26574.343031250006</v>
      </c>
      <c r="M10" s="27" t="s">
        <v>71</v>
      </c>
    </row>
    <row r="11" spans="1:13" ht="12.75" customHeight="1" x14ac:dyDescent="0.2">
      <c r="A11" s="107">
        <v>6</v>
      </c>
      <c r="B11" s="39"/>
      <c r="C11" s="276">
        <v>14.311500000000001</v>
      </c>
      <c r="D11" s="145">
        <f t="shared" si="3"/>
        <v>14.982975000000001</v>
      </c>
      <c r="E11" s="137">
        <f t="shared" si="0"/>
        <v>20095.915218750004</v>
      </c>
      <c r="F11" s="39"/>
      <c r="G11" s="276">
        <v>14.311500000000001</v>
      </c>
      <c r="H11" s="145">
        <f t="shared" si="4"/>
        <v>14.982975000000001</v>
      </c>
      <c r="I11" s="137">
        <f t="shared" si="1"/>
        <v>18017.027437500004</v>
      </c>
      <c r="J11" s="39"/>
      <c r="K11" s="146">
        <f t="shared" si="2"/>
        <v>26613.50934375</v>
      </c>
      <c r="M11" s="27" t="s">
        <v>72</v>
      </c>
    </row>
    <row r="12" spans="1:13" ht="12.75" customHeight="1" x14ac:dyDescent="0.2">
      <c r="A12" s="107">
        <v>7</v>
      </c>
      <c r="B12" s="39"/>
      <c r="C12" s="276">
        <v>14.448</v>
      </c>
      <c r="D12" s="145">
        <f t="shared" si="3"/>
        <v>15.027075000000002</v>
      </c>
      <c r="E12" s="137">
        <f t="shared" si="0"/>
        <v>20155.064343750004</v>
      </c>
      <c r="F12" s="39"/>
      <c r="G12" s="276">
        <v>14.448</v>
      </c>
      <c r="H12" s="145">
        <f t="shared" si="4"/>
        <v>15.027075000000002</v>
      </c>
      <c r="I12" s="137">
        <f t="shared" si="1"/>
        <v>18070.057687500004</v>
      </c>
      <c r="J12" s="39"/>
      <c r="K12" s="146">
        <f t="shared" si="2"/>
        <v>26691.841968750003</v>
      </c>
      <c r="M12" s="27" t="s">
        <v>73</v>
      </c>
    </row>
    <row r="13" spans="1:13" ht="12.75" customHeight="1" x14ac:dyDescent="0.2">
      <c r="A13" s="107">
        <v>8</v>
      </c>
      <c r="B13" s="39"/>
      <c r="C13" s="276">
        <v>14.490000000000002</v>
      </c>
      <c r="D13" s="145">
        <f t="shared" si="3"/>
        <v>15.170400000000001</v>
      </c>
      <c r="E13" s="137">
        <f t="shared" si="0"/>
        <v>20347.299000000003</v>
      </c>
      <c r="F13" s="39"/>
      <c r="G13" s="276">
        <v>14.490000000000002</v>
      </c>
      <c r="H13" s="145">
        <f t="shared" si="4"/>
        <v>15.170400000000001</v>
      </c>
      <c r="I13" s="137">
        <f t="shared" si="1"/>
        <v>18242.406000000003</v>
      </c>
      <c r="J13" s="39"/>
      <c r="K13" s="146">
        <f t="shared" si="2"/>
        <v>26946.422999999999</v>
      </c>
      <c r="M13" s="27" t="s">
        <v>74</v>
      </c>
    </row>
    <row r="14" spans="1:13" ht="12.75" customHeight="1" x14ac:dyDescent="0.2">
      <c r="A14" s="107">
        <v>9</v>
      </c>
      <c r="B14" s="39"/>
      <c r="C14" s="276">
        <v>14.741999999999999</v>
      </c>
      <c r="D14" s="145">
        <f t="shared" si="3"/>
        <v>15.214500000000003</v>
      </c>
      <c r="E14" s="137">
        <f t="shared" si="0"/>
        <v>20406.448125000003</v>
      </c>
      <c r="F14" s="39"/>
      <c r="G14" s="276">
        <v>14.741999999999999</v>
      </c>
      <c r="H14" s="145">
        <f t="shared" si="4"/>
        <v>15.214500000000003</v>
      </c>
      <c r="I14" s="137">
        <f t="shared" si="1"/>
        <v>18295.436250000002</v>
      </c>
      <c r="J14" s="39"/>
      <c r="K14" s="146">
        <f t="shared" si="2"/>
        <v>27024.755625000005</v>
      </c>
      <c r="M14" s="27"/>
    </row>
    <row r="15" spans="1:13" ht="12.75" customHeight="1" x14ac:dyDescent="0.2">
      <c r="A15" s="107">
        <v>10</v>
      </c>
      <c r="B15" s="39"/>
      <c r="C15" s="276">
        <v>14.784000000000001</v>
      </c>
      <c r="D15" s="145">
        <f t="shared" si="3"/>
        <v>15.479099999999999</v>
      </c>
      <c r="E15" s="137">
        <f t="shared" si="0"/>
        <v>20761.342874999998</v>
      </c>
      <c r="F15" s="39"/>
      <c r="G15" s="276">
        <v>14.784000000000001</v>
      </c>
      <c r="H15" s="145">
        <f t="shared" si="4"/>
        <v>15.479099999999999</v>
      </c>
      <c r="I15" s="137">
        <f t="shared" si="1"/>
        <v>18613.617749999998</v>
      </c>
      <c r="J15" s="39"/>
      <c r="K15" s="146">
        <f t="shared" si="2"/>
        <v>27494.751374999996</v>
      </c>
      <c r="M15" s="27" t="s">
        <v>75</v>
      </c>
    </row>
    <row r="16" spans="1:13" ht="12.75" customHeight="1" x14ac:dyDescent="0.2">
      <c r="A16" s="107">
        <v>11</v>
      </c>
      <c r="B16" s="39"/>
      <c r="C16" s="276">
        <v>14.826000000000001</v>
      </c>
      <c r="D16" s="145">
        <f t="shared" si="3"/>
        <v>15.523200000000001</v>
      </c>
      <c r="E16" s="137">
        <f t="shared" si="0"/>
        <v>20820.492000000002</v>
      </c>
      <c r="F16" s="39"/>
      <c r="G16" s="276">
        <v>14.826000000000001</v>
      </c>
      <c r="H16" s="145">
        <f t="shared" si="4"/>
        <v>15.523200000000001</v>
      </c>
      <c r="I16" s="137">
        <f t="shared" si="1"/>
        <v>18666.648000000001</v>
      </c>
      <c r="J16" s="39"/>
      <c r="K16" s="146">
        <f t="shared" si="2"/>
        <v>27573.084000000003</v>
      </c>
      <c r="M16" s="27" t="s">
        <v>76</v>
      </c>
    </row>
    <row r="17" spans="1:13" ht="12.75" customHeight="1" x14ac:dyDescent="0.2">
      <c r="A17" s="107">
        <v>12</v>
      </c>
      <c r="B17" s="39"/>
      <c r="C17" s="276">
        <v>15.0045</v>
      </c>
      <c r="D17" s="145">
        <f t="shared" si="3"/>
        <v>15.567300000000001</v>
      </c>
      <c r="E17" s="137">
        <f t="shared" si="0"/>
        <v>20879.641125000002</v>
      </c>
      <c r="F17" s="39"/>
      <c r="G17" s="276">
        <v>15.0045</v>
      </c>
      <c r="H17" s="145">
        <f t="shared" si="4"/>
        <v>15.567300000000001</v>
      </c>
      <c r="I17" s="137">
        <f t="shared" si="1"/>
        <v>18719.678250000001</v>
      </c>
      <c r="J17" s="39"/>
      <c r="K17" s="146">
        <f t="shared" si="2"/>
        <v>27651.416625000002</v>
      </c>
      <c r="M17" s="27"/>
    </row>
    <row r="18" spans="1:13" ht="12.75" customHeight="1" x14ac:dyDescent="0.2">
      <c r="A18" s="107">
        <v>13</v>
      </c>
      <c r="B18" s="39"/>
      <c r="C18" s="276">
        <v>15.172499999999999</v>
      </c>
      <c r="D18" s="145">
        <f t="shared" si="3"/>
        <v>15.754725000000001</v>
      </c>
      <c r="E18" s="137">
        <f t="shared" si="0"/>
        <v>21131.024906250001</v>
      </c>
      <c r="F18" s="39"/>
      <c r="G18" s="276">
        <v>15.172499999999999</v>
      </c>
      <c r="H18" s="145">
        <f t="shared" si="4"/>
        <v>15.754725000000001</v>
      </c>
      <c r="I18" s="137">
        <f t="shared" si="1"/>
        <v>18945.056812500003</v>
      </c>
      <c r="J18" s="39"/>
      <c r="K18" s="146">
        <f t="shared" si="2"/>
        <v>27984.330281250001</v>
      </c>
      <c r="M18" s="27" t="s">
        <v>77</v>
      </c>
    </row>
    <row r="19" spans="1:13" ht="12.75" customHeight="1" x14ac:dyDescent="0.2">
      <c r="A19" s="107">
        <v>14</v>
      </c>
      <c r="B19" s="39"/>
      <c r="C19" s="276">
        <v>15.246</v>
      </c>
      <c r="D19" s="145">
        <f t="shared" si="3"/>
        <v>15.931125</v>
      </c>
      <c r="E19" s="137">
        <f t="shared" si="0"/>
        <v>21367.62140625</v>
      </c>
      <c r="F19" s="39"/>
      <c r="G19" s="276">
        <v>15.246</v>
      </c>
      <c r="H19" s="145">
        <f t="shared" si="4"/>
        <v>15.931125</v>
      </c>
      <c r="I19" s="137">
        <f t="shared" si="1"/>
        <v>19157.177812499998</v>
      </c>
      <c r="J19" s="39"/>
      <c r="K19" s="146">
        <f t="shared" si="2"/>
        <v>28297.660781250001</v>
      </c>
      <c r="M19" s="273" t="s">
        <v>298</v>
      </c>
    </row>
    <row r="20" spans="1:13" ht="12.75" customHeight="1" x14ac:dyDescent="0.2">
      <c r="A20" s="107">
        <v>15</v>
      </c>
      <c r="B20" s="39"/>
      <c r="C20" s="276">
        <v>15.3405</v>
      </c>
      <c r="D20" s="145">
        <f t="shared" si="3"/>
        <v>16.008300000000002</v>
      </c>
      <c r="E20" s="137">
        <f t="shared" si="0"/>
        <v>21471.132375000005</v>
      </c>
      <c r="F20" s="39"/>
      <c r="G20" s="276">
        <v>15.3405</v>
      </c>
      <c r="H20" s="145">
        <f t="shared" si="4"/>
        <v>16.008300000000002</v>
      </c>
      <c r="I20" s="137">
        <f t="shared" si="1"/>
        <v>19249.980750000002</v>
      </c>
      <c r="J20" s="39"/>
      <c r="K20" s="146">
        <f t="shared" si="2"/>
        <v>28434.742875000004</v>
      </c>
      <c r="M20" s="27" t="s">
        <v>73</v>
      </c>
    </row>
    <row r="21" spans="1:13" ht="12.75" customHeight="1" x14ac:dyDescent="0.2">
      <c r="A21" s="107">
        <v>16</v>
      </c>
      <c r="B21" s="39"/>
      <c r="C21" s="276">
        <v>15.875999999999999</v>
      </c>
      <c r="D21" s="145">
        <f t="shared" si="3"/>
        <v>16.107525000000003</v>
      </c>
      <c r="E21" s="137">
        <f t="shared" si="0"/>
        <v>21604.217906250004</v>
      </c>
      <c r="F21" s="39"/>
      <c r="G21" s="276">
        <v>15.875999999999999</v>
      </c>
      <c r="H21" s="145">
        <f t="shared" si="4"/>
        <v>16.107525000000003</v>
      </c>
      <c r="I21" s="137">
        <f t="shared" si="1"/>
        <v>19369.298812500001</v>
      </c>
      <c r="J21" s="39"/>
      <c r="K21" s="146">
        <f t="shared" si="2"/>
        <v>28610.991281250004</v>
      </c>
      <c r="M21" s="27" t="s">
        <v>74</v>
      </c>
    </row>
    <row r="22" spans="1:13" ht="12.75" customHeight="1" x14ac:dyDescent="0.2">
      <c r="A22" s="107">
        <v>17</v>
      </c>
      <c r="B22" s="39"/>
      <c r="C22" s="276">
        <v>16.779</v>
      </c>
      <c r="D22" s="145">
        <f t="shared" si="3"/>
        <v>16.669799999999999</v>
      </c>
      <c r="E22" s="137">
        <f t="shared" si="0"/>
        <v>22358.369249999996</v>
      </c>
      <c r="F22" s="39"/>
      <c r="G22" s="276">
        <v>16.779</v>
      </c>
      <c r="H22" s="145">
        <f t="shared" si="4"/>
        <v>16.669799999999999</v>
      </c>
      <c r="I22" s="137">
        <f t="shared" si="1"/>
        <v>20045.434499999996</v>
      </c>
      <c r="J22" s="39"/>
      <c r="K22" s="146">
        <f t="shared" si="2"/>
        <v>29609.732249999997</v>
      </c>
    </row>
    <row r="23" spans="1:13" ht="12.75" customHeight="1" x14ac:dyDescent="0.2">
      <c r="A23" s="107">
        <v>18</v>
      </c>
      <c r="B23" s="39"/>
      <c r="C23" s="276">
        <v>17.209500000000002</v>
      </c>
      <c r="D23" s="145">
        <f t="shared" si="3"/>
        <v>17.61795</v>
      </c>
      <c r="E23" s="137">
        <f t="shared" si="0"/>
        <v>23630.0754375</v>
      </c>
      <c r="F23" s="39"/>
      <c r="G23" s="276">
        <v>17.209500000000002</v>
      </c>
      <c r="H23" s="145">
        <f t="shared" si="4"/>
        <v>17.61795</v>
      </c>
      <c r="I23" s="137">
        <f t="shared" si="1"/>
        <v>21185.584875</v>
      </c>
      <c r="J23" s="39"/>
      <c r="K23" s="146">
        <f t="shared" si="2"/>
        <v>31293.883687500002</v>
      </c>
      <c r="M23" s="27" t="s">
        <v>299</v>
      </c>
    </row>
    <row r="24" spans="1:13" ht="12.75" customHeight="1" x14ac:dyDescent="0.2">
      <c r="A24" s="107">
        <v>19</v>
      </c>
      <c r="B24" s="39"/>
      <c r="C24" s="276">
        <v>17.377500000000001</v>
      </c>
      <c r="D24" s="145">
        <f t="shared" si="3"/>
        <v>18.069975000000003</v>
      </c>
      <c r="E24" s="137">
        <f t="shared" si="0"/>
        <v>24236.353968750005</v>
      </c>
      <c r="F24" s="39"/>
      <c r="G24" s="276">
        <v>17.377500000000001</v>
      </c>
      <c r="H24" s="145">
        <f t="shared" si="4"/>
        <v>18.069975000000003</v>
      </c>
      <c r="I24" s="137">
        <f t="shared" si="1"/>
        <v>21729.144937500005</v>
      </c>
      <c r="J24" s="39"/>
      <c r="K24" s="146">
        <f t="shared" si="2"/>
        <v>32096.793093750006</v>
      </c>
      <c r="M24" s="27" t="s">
        <v>300</v>
      </c>
    </row>
    <row r="25" spans="1:13" ht="12.75" customHeight="1" x14ac:dyDescent="0.2">
      <c r="A25" s="107">
        <v>20</v>
      </c>
      <c r="B25" s="39"/>
      <c r="C25" s="276">
        <v>17.556000000000001</v>
      </c>
      <c r="D25" s="145">
        <f t="shared" si="3"/>
        <v>18.246375</v>
      </c>
      <c r="E25" s="137">
        <f t="shared" si="0"/>
        <v>24472.950468750001</v>
      </c>
      <c r="F25" s="39"/>
      <c r="G25" s="276">
        <v>17.556000000000001</v>
      </c>
      <c r="H25" s="145">
        <f t="shared" si="4"/>
        <v>18.246375</v>
      </c>
      <c r="I25" s="137">
        <f t="shared" si="1"/>
        <v>21941.2659375</v>
      </c>
      <c r="J25" s="39"/>
      <c r="K25" s="146">
        <f t="shared" si="2"/>
        <v>32410.123593750002</v>
      </c>
    </row>
    <row r="26" spans="1:13" ht="12.75" customHeight="1" x14ac:dyDescent="0.2">
      <c r="A26" s="107">
        <v>21</v>
      </c>
      <c r="B26" s="39"/>
      <c r="C26" s="276">
        <v>17.724</v>
      </c>
      <c r="D26" s="145">
        <f t="shared" si="3"/>
        <v>18.433800000000002</v>
      </c>
      <c r="E26" s="137">
        <f t="shared" si="0"/>
        <v>24724.33425</v>
      </c>
      <c r="F26" s="39"/>
      <c r="G26" s="276">
        <v>17.724</v>
      </c>
      <c r="H26" s="145">
        <f t="shared" si="4"/>
        <v>18.433800000000002</v>
      </c>
      <c r="I26" s="137">
        <f t="shared" si="1"/>
        <v>22166.644500000002</v>
      </c>
      <c r="J26" s="39"/>
      <c r="K26" s="146">
        <f t="shared" si="2"/>
        <v>32743.037250000001</v>
      </c>
      <c r="M26" s="257"/>
    </row>
    <row r="27" spans="1:13" ht="12.75" customHeight="1" x14ac:dyDescent="0.2">
      <c r="A27" s="107">
        <v>22</v>
      </c>
      <c r="B27" s="39"/>
      <c r="C27" s="276">
        <v>17.745000000000001</v>
      </c>
      <c r="D27" s="145">
        <f t="shared" si="3"/>
        <v>18.610200000000003</v>
      </c>
      <c r="E27" s="137">
        <f t="shared" si="0"/>
        <v>24960.930750000003</v>
      </c>
      <c r="F27" s="39"/>
      <c r="G27" s="276">
        <v>17.745000000000001</v>
      </c>
      <c r="H27" s="145">
        <f t="shared" si="4"/>
        <v>18.610200000000003</v>
      </c>
      <c r="I27" s="137">
        <f t="shared" si="1"/>
        <v>22378.765500000005</v>
      </c>
      <c r="J27" s="39"/>
      <c r="K27" s="146">
        <f t="shared" si="2"/>
        <v>33056.367750000005</v>
      </c>
      <c r="M27" s="27"/>
    </row>
    <row r="28" spans="1:13" ht="12.75" customHeight="1" x14ac:dyDescent="0.2">
      <c r="A28" s="107">
        <v>23</v>
      </c>
      <c r="B28" s="39"/>
      <c r="C28" s="276">
        <v>17.755500000000001</v>
      </c>
      <c r="D28" s="145">
        <f t="shared" si="3"/>
        <v>18.632250000000003</v>
      </c>
      <c r="E28" s="137">
        <f t="shared" si="0"/>
        <v>24990.505312500001</v>
      </c>
      <c r="F28" s="39"/>
      <c r="G28" s="276">
        <v>17.755500000000001</v>
      </c>
      <c r="H28" s="145">
        <f t="shared" si="4"/>
        <v>18.632250000000003</v>
      </c>
      <c r="I28" s="137">
        <f t="shared" si="1"/>
        <v>22405.280625000003</v>
      </c>
      <c r="J28" s="39"/>
      <c r="K28" s="146">
        <f t="shared" si="2"/>
        <v>33095.534062500003</v>
      </c>
      <c r="M28" s="27"/>
    </row>
    <row r="29" spans="1:13" ht="12.75" customHeight="1" x14ac:dyDescent="0.2">
      <c r="A29" s="107">
        <v>24</v>
      </c>
      <c r="B29" s="39"/>
      <c r="C29" s="276">
        <v>17.891999999999999</v>
      </c>
      <c r="D29" s="145">
        <f t="shared" si="3"/>
        <v>18.643275000000003</v>
      </c>
      <c r="E29" s="137">
        <f t="shared" si="0"/>
        <v>25005.29259375</v>
      </c>
      <c r="F29" s="39"/>
      <c r="G29" s="276">
        <v>17.891999999999999</v>
      </c>
      <c r="H29" s="145">
        <f t="shared" si="4"/>
        <v>18.643275000000003</v>
      </c>
      <c r="I29" s="137">
        <f t="shared" si="1"/>
        <v>22418.538187500002</v>
      </c>
      <c r="J29" s="39"/>
      <c r="K29" s="146">
        <f t="shared" si="2"/>
        <v>33115.117218750005</v>
      </c>
      <c r="M29" s="27"/>
    </row>
    <row r="30" spans="1:13" ht="12.75" customHeight="1" x14ac:dyDescent="0.2">
      <c r="A30" s="107">
        <v>25</v>
      </c>
      <c r="B30" s="39"/>
      <c r="C30" s="276">
        <v>18.133500000000002</v>
      </c>
      <c r="D30" s="145">
        <f t="shared" si="3"/>
        <v>18.7866</v>
      </c>
      <c r="E30" s="137">
        <f t="shared" si="0"/>
        <v>25197.527250000003</v>
      </c>
      <c r="F30" s="39"/>
      <c r="G30" s="276">
        <v>18.133500000000002</v>
      </c>
      <c r="H30" s="145">
        <f t="shared" si="4"/>
        <v>18.7866</v>
      </c>
      <c r="I30" s="137">
        <f t="shared" si="1"/>
        <v>22590.886500000001</v>
      </c>
      <c r="J30" s="39"/>
      <c r="K30" s="146">
        <f t="shared" si="2"/>
        <v>33369.698249999994</v>
      </c>
      <c r="M30" s="27"/>
    </row>
    <row r="31" spans="1:13" ht="12.75" customHeight="1" x14ac:dyDescent="0.2">
      <c r="A31" s="107">
        <v>26</v>
      </c>
      <c r="B31" s="39"/>
      <c r="C31" s="276">
        <v>18.983999999999998</v>
      </c>
      <c r="D31" s="145">
        <f t="shared" si="3"/>
        <v>19.040175000000001</v>
      </c>
      <c r="E31" s="137">
        <f t="shared" si="0"/>
        <v>25537.634718750003</v>
      </c>
      <c r="F31" s="39"/>
      <c r="G31" s="276">
        <v>18.983999999999998</v>
      </c>
      <c r="H31" s="145">
        <f t="shared" si="4"/>
        <v>19.040175000000001</v>
      </c>
      <c r="I31" s="137">
        <f t="shared" si="1"/>
        <v>22895.810437500004</v>
      </c>
      <c r="J31" s="39"/>
      <c r="K31" s="146">
        <f t="shared" si="2"/>
        <v>33820.110843750001</v>
      </c>
      <c r="M31" s="27"/>
    </row>
    <row r="32" spans="1:13" ht="12.75" customHeight="1" x14ac:dyDescent="0.2">
      <c r="A32" s="107">
        <v>27</v>
      </c>
      <c r="B32" s="39"/>
      <c r="C32" s="276">
        <v>19.330500000000001</v>
      </c>
      <c r="D32" s="145">
        <f t="shared" si="3"/>
        <v>19.933199999999999</v>
      </c>
      <c r="E32" s="137">
        <f t="shared" si="0"/>
        <v>26735.404499999997</v>
      </c>
      <c r="F32" s="39"/>
      <c r="G32" s="276">
        <v>19.330500000000001</v>
      </c>
      <c r="H32" s="145">
        <f t="shared" si="4"/>
        <v>19.933199999999999</v>
      </c>
      <c r="I32" s="137">
        <f t="shared" si="1"/>
        <v>23969.672999999999</v>
      </c>
      <c r="J32" s="39"/>
      <c r="K32" s="146">
        <f t="shared" si="2"/>
        <v>35406.3465</v>
      </c>
    </row>
    <row r="33" spans="1:13" ht="12.75" customHeight="1" x14ac:dyDescent="0.2">
      <c r="A33" s="107">
        <v>28</v>
      </c>
      <c r="B33" s="39"/>
      <c r="C33" s="276">
        <v>19.698000000000004</v>
      </c>
      <c r="D33" s="145">
        <f t="shared" si="3"/>
        <v>20.297025000000001</v>
      </c>
      <c r="E33" s="137">
        <f t="shared" si="0"/>
        <v>27223.384781250003</v>
      </c>
      <c r="F33" s="39"/>
      <c r="G33" s="276">
        <v>19.698000000000004</v>
      </c>
      <c r="H33" s="145">
        <f t="shared" si="4"/>
        <v>20.297025000000001</v>
      </c>
      <c r="I33" s="137">
        <f t="shared" si="1"/>
        <v>24407.1725625</v>
      </c>
      <c r="J33" s="39"/>
      <c r="K33" s="146">
        <f t="shared" si="2"/>
        <v>36052.590656250002</v>
      </c>
    </row>
    <row r="34" spans="1:13" ht="12.75" customHeight="1" x14ac:dyDescent="0.2">
      <c r="A34" s="107">
        <v>29</v>
      </c>
      <c r="B34" s="39"/>
      <c r="C34" s="276">
        <v>20.076000000000001</v>
      </c>
      <c r="D34" s="145">
        <f t="shared" si="3"/>
        <v>20.682900000000004</v>
      </c>
      <c r="E34" s="137">
        <f t="shared" si="0"/>
        <v>27740.939625000006</v>
      </c>
      <c r="F34" s="39"/>
      <c r="G34" s="276">
        <v>20.076000000000001</v>
      </c>
      <c r="H34" s="145">
        <f t="shared" si="4"/>
        <v>20.682900000000004</v>
      </c>
      <c r="I34" s="137">
        <f t="shared" si="1"/>
        <v>24871.187250000006</v>
      </c>
      <c r="J34" s="39"/>
      <c r="K34" s="146">
        <f t="shared" si="2"/>
        <v>36738.001125000003</v>
      </c>
      <c r="M34" s="8"/>
    </row>
    <row r="35" spans="1:13" ht="12.75" customHeight="1" x14ac:dyDescent="0.2">
      <c r="A35" s="107">
        <v>30</v>
      </c>
      <c r="B35" s="39"/>
      <c r="C35" s="276">
        <v>20.454000000000001</v>
      </c>
      <c r="D35" s="145">
        <f t="shared" si="3"/>
        <v>21.079800000000002</v>
      </c>
      <c r="E35" s="137">
        <f t="shared" si="0"/>
        <v>28273.281750000002</v>
      </c>
      <c r="F35" s="39"/>
      <c r="G35" s="276">
        <v>20.454000000000001</v>
      </c>
      <c r="H35" s="145">
        <f t="shared" si="4"/>
        <v>21.079800000000002</v>
      </c>
      <c r="I35" s="137">
        <f t="shared" si="1"/>
        <v>25348.459500000001</v>
      </c>
      <c r="J35" s="39"/>
      <c r="K35" s="146">
        <f t="shared" si="2"/>
        <v>37442.994750000005</v>
      </c>
    </row>
    <row r="36" spans="1:13" ht="12.75" customHeight="1" x14ac:dyDescent="0.2">
      <c r="A36" s="107">
        <v>31</v>
      </c>
      <c r="B36" s="39"/>
      <c r="C36" s="276">
        <v>20.842500000000001</v>
      </c>
      <c r="D36" s="145">
        <f t="shared" si="3"/>
        <v>21.476700000000001</v>
      </c>
      <c r="E36" s="137">
        <f t="shared" si="0"/>
        <v>28805.623875000005</v>
      </c>
      <c r="F36" s="39"/>
      <c r="G36" s="276">
        <v>20.842500000000001</v>
      </c>
      <c r="H36" s="145">
        <f t="shared" si="4"/>
        <v>21.476700000000001</v>
      </c>
      <c r="I36" s="137">
        <f t="shared" si="1"/>
        <v>25825.731750000003</v>
      </c>
      <c r="J36" s="39"/>
      <c r="K36" s="146">
        <f t="shared" si="2"/>
        <v>38147.988375000001</v>
      </c>
    </row>
    <row r="37" spans="1:13" ht="12.75" customHeight="1" x14ac:dyDescent="0.2">
      <c r="A37" s="107">
        <v>32</v>
      </c>
      <c r="B37" s="39"/>
      <c r="C37" s="276">
        <v>21.230999999999998</v>
      </c>
      <c r="D37" s="145">
        <f t="shared" si="3"/>
        <v>21.884625000000003</v>
      </c>
      <c r="E37" s="137">
        <f t="shared" si="0"/>
        <v>29352.753281250007</v>
      </c>
      <c r="F37" s="39"/>
      <c r="G37" s="276">
        <v>21.230999999999998</v>
      </c>
      <c r="H37" s="145">
        <f t="shared" si="4"/>
        <v>21.884625000000003</v>
      </c>
      <c r="I37" s="137">
        <f t="shared" si="1"/>
        <v>26316.261562500003</v>
      </c>
      <c r="J37" s="39"/>
      <c r="K37" s="146">
        <f t="shared" si="2"/>
        <v>38872.565156250006</v>
      </c>
    </row>
    <row r="38" spans="1:13" ht="12.75" customHeight="1" x14ac:dyDescent="0.2">
      <c r="A38" s="107">
        <v>33</v>
      </c>
      <c r="B38" s="39"/>
      <c r="C38" s="276">
        <v>21.630000000000003</v>
      </c>
      <c r="D38" s="145">
        <f t="shared" si="3"/>
        <v>22.292549999999999</v>
      </c>
      <c r="E38" s="137">
        <f t="shared" si="0"/>
        <v>29899.882687499994</v>
      </c>
      <c r="F38" s="39"/>
      <c r="G38" s="276">
        <v>21.630000000000003</v>
      </c>
      <c r="H38" s="145">
        <f t="shared" si="4"/>
        <v>22.292549999999999</v>
      </c>
      <c r="I38" s="137">
        <f t="shared" si="1"/>
        <v>26806.791374999997</v>
      </c>
      <c r="J38" s="39"/>
      <c r="K38" s="146">
        <f t="shared" si="2"/>
        <v>39597.141937499997</v>
      </c>
    </row>
    <row r="39" spans="1:13" ht="12.75" customHeight="1" x14ac:dyDescent="0.2">
      <c r="A39" s="107">
        <v>34</v>
      </c>
      <c r="B39" s="39"/>
      <c r="C39" s="276">
        <v>21.840000000000003</v>
      </c>
      <c r="D39" s="145">
        <f t="shared" si="3"/>
        <v>22.711500000000004</v>
      </c>
      <c r="E39" s="137">
        <f t="shared" si="0"/>
        <v>30461.799375000002</v>
      </c>
      <c r="F39" s="39"/>
      <c r="G39" s="276">
        <v>21.840000000000003</v>
      </c>
      <c r="H39" s="145">
        <f t="shared" si="4"/>
        <v>22.711500000000004</v>
      </c>
      <c r="I39" s="137">
        <f t="shared" si="1"/>
        <v>27310.578750000004</v>
      </c>
      <c r="J39" s="39"/>
      <c r="K39" s="146">
        <f t="shared" si="2"/>
        <v>40341.301875000005</v>
      </c>
    </row>
    <row r="40" spans="1:13" ht="12.75" customHeight="1" x14ac:dyDescent="0.2">
      <c r="A40" s="110">
        <v>35</v>
      </c>
      <c r="B40" s="147"/>
      <c r="C40" s="277">
        <v>22.333500000000001</v>
      </c>
      <c r="D40" s="279">
        <f t="shared" si="3"/>
        <v>22.932000000000006</v>
      </c>
      <c r="E40" s="148">
        <f t="shared" si="0"/>
        <v>30757.545000000006</v>
      </c>
      <c r="F40" s="147"/>
      <c r="G40" s="277">
        <v>22.333500000000001</v>
      </c>
      <c r="H40" s="279">
        <f t="shared" si="4"/>
        <v>22.932000000000006</v>
      </c>
      <c r="I40" s="148">
        <f t="shared" si="1"/>
        <v>27575.730000000007</v>
      </c>
      <c r="J40" s="147"/>
      <c r="K40" s="149">
        <f t="shared" si="2"/>
        <v>40732.965000000011</v>
      </c>
    </row>
    <row r="41" spans="1:13" ht="12.75" hidden="1" customHeight="1" x14ac:dyDescent="0.2">
      <c r="A41" s="136">
        <v>36</v>
      </c>
      <c r="B41" s="39"/>
      <c r="C41" s="276">
        <v>22.375499999999999</v>
      </c>
      <c r="D41" s="145">
        <f t="shared" si="3"/>
        <v>23.450175000000002</v>
      </c>
      <c r="E41" s="137">
        <f t="shared" si="0"/>
        <v>31452.547218750005</v>
      </c>
      <c r="F41" s="39"/>
      <c r="G41" s="276">
        <v>22.375499999999999</v>
      </c>
      <c r="H41" s="145">
        <f t="shared" si="4"/>
        <v>23.450175000000002</v>
      </c>
      <c r="I41" s="137">
        <f t="shared" si="1"/>
        <v>28198.835437500005</v>
      </c>
      <c r="J41" s="39"/>
      <c r="K41" s="137">
        <f t="shared" si="2"/>
        <v>41653.373343749998</v>
      </c>
    </row>
    <row r="42" spans="1:13" ht="12.75" hidden="1" customHeight="1" x14ac:dyDescent="0.2">
      <c r="A42" s="278">
        <v>37</v>
      </c>
      <c r="B42" s="175"/>
      <c r="C42" s="276">
        <v>22.6065</v>
      </c>
      <c r="D42" s="145">
        <f t="shared" si="3"/>
        <v>23.494274999999998</v>
      </c>
      <c r="E42" s="137">
        <f t="shared" si="0"/>
        <v>31511.696343749994</v>
      </c>
      <c r="F42" s="175"/>
      <c r="G42" s="276">
        <v>22.6065</v>
      </c>
      <c r="H42" s="145">
        <f t="shared" si="4"/>
        <v>23.494274999999998</v>
      </c>
      <c r="I42" s="137">
        <f t="shared" si="1"/>
        <v>28251.865687499994</v>
      </c>
      <c r="J42" s="175"/>
      <c r="K42" s="137">
        <f t="shared" si="2"/>
        <v>41731.705968749993</v>
      </c>
      <c r="L42" s="32"/>
    </row>
    <row r="43" spans="1:13" ht="12.75" hidden="1" customHeight="1" x14ac:dyDescent="0.2">
      <c r="A43" s="278">
        <v>38</v>
      </c>
      <c r="B43" s="175"/>
      <c r="C43" s="276">
        <v>22.826999999999998</v>
      </c>
      <c r="D43" s="145">
        <f t="shared" si="3"/>
        <v>23.736825000000003</v>
      </c>
      <c r="E43" s="137">
        <f t="shared" si="0"/>
        <v>31837.016531250003</v>
      </c>
      <c r="F43" s="117">
        <f t="shared" ref="F43:J43" si="5">SUM(F5:F42)</f>
        <v>0</v>
      </c>
      <c r="G43" s="276">
        <v>22.826999999999998</v>
      </c>
      <c r="H43" s="145">
        <f t="shared" si="4"/>
        <v>23.736825000000003</v>
      </c>
      <c r="I43" s="137">
        <f t="shared" si="1"/>
        <v>28543.532062500002</v>
      </c>
      <c r="J43" s="117">
        <f t="shared" si="5"/>
        <v>0</v>
      </c>
      <c r="K43" s="137">
        <f t="shared" si="2"/>
        <v>42162.535406250005</v>
      </c>
    </row>
    <row r="44" spans="1:13" ht="12.75" customHeight="1" x14ac:dyDescent="0.2">
      <c r="C44" s="135"/>
      <c r="D44" s="135"/>
      <c r="E44" s="134"/>
      <c r="G44" s="135"/>
      <c r="H44" s="135"/>
      <c r="I44" s="134"/>
      <c r="K44" s="134"/>
    </row>
    <row r="45" spans="1:13" ht="12.75" customHeight="1" x14ac:dyDescent="0.2"/>
    <row r="46" spans="1:13" ht="12.75" customHeight="1" x14ac:dyDescent="0.2"/>
    <row r="47" spans="1:13" ht="12.75" customHeight="1" x14ac:dyDescent="0.2"/>
    <row r="48" spans="1:13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rintOptions horizontalCentered="1"/>
  <pageMargins left="0.2" right="0.2" top="1" bottom="0.5" header="0.5" footer="0"/>
  <pageSetup orientation="landscape" r:id="rId1"/>
  <headerFooter>
    <oddHeader>&amp;C&amp;"Arial,Bold"&amp;12POWHATAN COUNTY PUBLIC SCHOOLS
INSTRUCTIONAL ASSISTANT PAY SCHEDULES FOR SCHOOL YEAR 2022 - 2023&amp;R&amp;"Arial,Italic"&amp;11Approved
4/19/2022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opLeftCell="A22" workbookViewId="0">
      <selection activeCell="A45" sqref="A45"/>
    </sheetView>
  </sheetViews>
  <sheetFormatPr defaultColWidth="14.42578125" defaultRowHeight="15" customHeight="1" x14ac:dyDescent="0.2"/>
  <cols>
    <col min="1" max="1" width="6.28515625" customWidth="1"/>
    <col min="2" max="2" width="0.85546875" customWidth="1"/>
    <col min="3" max="3" width="8.7109375" hidden="1" customWidth="1"/>
    <col min="4" max="4" width="8.7109375" customWidth="1"/>
    <col min="5" max="5" width="12.7109375" customWidth="1"/>
    <col min="6" max="6" width="0.85546875" customWidth="1"/>
    <col min="7" max="7" width="9.7109375" hidden="1" customWidth="1"/>
    <col min="8" max="8" width="9.7109375" customWidth="1"/>
    <col min="9" max="10" width="11.7109375" customWidth="1"/>
    <col min="11" max="11" width="0.85546875" customWidth="1"/>
    <col min="12" max="12" width="8.7109375" hidden="1" customWidth="1"/>
    <col min="13" max="13" width="8.7109375" customWidth="1"/>
    <col min="14" max="14" width="11.85546875" customWidth="1"/>
    <col min="15" max="15" width="11.140625" customWidth="1"/>
    <col min="16" max="16" width="11.7109375" customWidth="1"/>
    <col min="17" max="17" width="0.85546875" customWidth="1"/>
    <col min="18" max="18" width="14.7109375" hidden="1" customWidth="1"/>
    <col min="19" max="19" width="14.7109375" customWidth="1"/>
    <col min="20" max="20" width="0.85546875" customWidth="1"/>
    <col min="21" max="21" width="9.140625" hidden="1" customWidth="1"/>
    <col min="22" max="22" width="8" customWidth="1"/>
  </cols>
  <sheetData>
    <row r="1" spans="1:22" ht="13.5" customHeight="1" x14ac:dyDescent="0.2">
      <c r="A1" s="92"/>
      <c r="B1" s="93"/>
      <c r="C1" s="94"/>
      <c r="D1" s="94"/>
      <c r="E1" s="124" t="s">
        <v>78</v>
      </c>
      <c r="F1" s="93"/>
      <c r="G1" s="94"/>
      <c r="H1" s="94"/>
      <c r="I1" s="124" t="s">
        <v>79</v>
      </c>
      <c r="J1" s="124"/>
      <c r="K1" s="93"/>
      <c r="L1" s="94"/>
      <c r="M1" s="94"/>
      <c r="N1" s="150" t="s">
        <v>80</v>
      </c>
      <c r="O1" s="94"/>
      <c r="P1" s="124"/>
      <c r="Q1" s="93"/>
      <c r="R1" s="124"/>
      <c r="S1" s="124"/>
      <c r="T1" s="93"/>
      <c r="U1" s="290"/>
      <c r="V1" s="151"/>
    </row>
    <row r="2" spans="1:22" ht="12.75" customHeight="1" x14ac:dyDescent="0.2">
      <c r="A2" s="152"/>
      <c r="B2" s="41"/>
      <c r="C2" s="116"/>
      <c r="D2" s="153" t="s">
        <v>59</v>
      </c>
      <c r="E2" s="115" t="s">
        <v>81</v>
      </c>
      <c r="F2" s="41"/>
      <c r="G2" s="280" t="s">
        <v>59</v>
      </c>
      <c r="H2" s="153" t="s">
        <v>59</v>
      </c>
      <c r="I2" s="154" t="s">
        <v>65</v>
      </c>
      <c r="J2" s="154" t="s">
        <v>65</v>
      </c>
      <c r="K2" s="41"/>
      <c r="L2" s="280" t="s">
        <v>59</v>
      </c>
      <c r="M2" s="153" t="s">
        <v>59</v>
      </c>
      <c r="N2" s="153" t="s">
        <v>65</v>
      </c>
      <c r="O2" s="153" t="s">
        <v>65</v>
      </c>
      <c r="P2" s="153" t="s">
        <v>65</v>
      </c>
      <c r="Q2" s="41"/>
      <c r="R2" s="282" t="s">
        <v>82</v>
      </c>
      <c r="S2" s="115" t="s">
        <v>82</v>
      </c>
      <c r="T2" s="41"/>
      <c r="U2" s="282" t="s">
        <v>83</v>
      </c>
      <c r="V2" s="155" t="s">
        <v>83</v>
      </c>
    </row>
    <row r="3" spans="1:22" ht="12.75" customHeight="1" x14ac:dyDescent="0.2">
      <c r="A3" s="156" t="s">
        <v>8</v>
      </c>
      <c r="B3" s="43"/>
      <c r="C3" s="260" t="s">
        <v>59</v>
      </c>
      <c r="D3" s="126" t="s">
        <v>60</v>
      </c>
      <c r="E3" s="126" t="s">
        <v>84</v>
      </c>
      <c r="F3" s="43"/>
      <c r="G3" s="260" t="s">
        <v>60</v>
      </c>
      <c r="H3" s="126" t="s">
        <v>60</v>
      </c>
      <c r="I3" s="157" t="s">
        <v>85</v>
      </c>
      <c r="J3" s="157" t="s">
        <v>86</v>
      </c>
      <c r="K3" s="43"/>
      <c r="L3" s="260" t="s">
        <v>60</v>
      </c>
      <c r="M3" s="126" t="s">
        <v>60</v>
      </c>
      <c r="N3" s="126" t="s">
        <v>84</v>
      </c>
      <c r="O3" s="126" t="s">
        <v>85</v>
      </c>
      <c r="P3" s="126" t="s">
        <v>86</v>
      </c>
      <c r="Q3" s="43"/>
      <c r="R3" s="260" t="s">
        <v>87</v>
      </c>
      <c r="S3" s="126" t="s">
        <v>87</v>
      </c>
      <c r="T3" s="43"/>
      <c r="U3" s="288" t="s">
        <v>88</v>
      </c>
      <c r="V3" s="127" t="s">
        <v>88</v>
      </c>
    </row>
    <row r="4" spans="1:22" ht="12.75" customHeight="1" x14ac:dyDescent="0.2">
      <c r="A4" s="107">
        <v>0</v>
      </c>
      <c r="B4" s="43"/>
      <c r="C4" s="218">
        <v>33.872999999999998</v>
      </c>
      <c r="D4" s="158">
        <f>C4*1.045</f>
        <v>35.397284999999997</v>
      </c>
      <c r="E4" s="109">
        <f>D4*200*7.25</f>
        <v>51326.063249999999</v>
      </c>
      <c r="F4" s="43"/>
      <c r="G4" s="218">
        <v>30.355500000000003</v>
      </c>
      <c r="H4" s="158">
        <f>G4*1.045</f>
        <v>31.721497500000002</v>
      </c>
      <c r="I4" s="109">
        <f>H4*222*8</f>
        <v>56337.379560000001</v>
      </c>
      <c r="J4" s="109">
        <f>H4*245*8</f>
        <v>62174.135100000007</v>
      </c>
      <c r="K4" s="39"/>
      <c r="L4" s="218">
        <v>34.576500000000003</v>
      </c>
      <c r="M4" s="158">
        <f>L4*1.045</f>
        <v>36.132442500000003</v>
      </c>
      <c r="N4" s="159">
        <f>M4*200*7.25</f>
        <v>52392.041625000005</v>
      </c>
      <c r="O4" s="159">
        <f>M4*220*7.25</f>
        <v>57631.245787500004</v>
      </c>
      <c r="P4" s="109">
        <f>M4*245*7.25</f>
        <v>64180.250990625012</v>
      </c>
      <c r="Q4" s="39"/>
      <c r="R4" s="242">
        <v>46797.450000000004</v>
      </c>
      <c r="S4" s="109">
        <f>R4*1.045</f>
        <v>48903.335250000004</v>
      </c>
      <c r="T4" s="39"/>
      <c r="U4" s="289">
        <v>39147.15</v>
      </c>
      <c r="V4" s="160">
        <f>U4*1.045</f>
        <v>40908.77175</v>
      </c>
    </row>
    <row r="5" spans="1:22" ht="12.75" customHeight="1" x14ac:dyDescent="0.2">
      <c r="A5" s="107">
        <v>1</v>
      </c>
      <c r="B5" s="43"/>
      <c r="C5" s="218">
        <v>33.912999999999997</v>
      </c>
      <c r="D5" s="158">
        <f>C4*1.05</f>
        <v>35.566649999999996</v>
      </c>
      <c r="E5" s="109">
        <f t="shared" ref="E5:E39" si="0">D5*200*7.25</f>
        <v>51571.642499999994</v>
      </c>
      <c r="F5" s="43"/>
      <c r="G5" s="218">
        <v>30.395500000000002</v>
      </c>
      <c r="H5" s="158">
        <f>G4*1.05</f>
        <v>31.873275000000003</v>
      </c>
      <c r="I5" s="109">
        <f t="shared" ref="I5:I39" si="1">H5*222*8</f>
        <v>56606.936400000006</v>
      </c>
      <c r="J5" s="109">
        <f t="shared" ref="J5:J39" si="2">H5*245*8</f>
        <v>62471.619000000006</v>
      </c>
      <c r="K5" s="39"/>
      <c r="L5" s="218">
        <v>34.616500000000002</v>
      </c>
      <c r="M5" s="158">
        <f>L4*1.05</f>
        <v>36.305325000000003</v>
      </c>
      <c r="N5" s="159">
        <f t="shared" ref="N5:N43" si="3">M5*200*7.25</f>
        <v>52642.721250000002</v>
      </c>
      <c r="O5" s="159">
        <f t="shared" ref="O5:O43" si="4">M5*220*7.25</f>
        <v>57906.993375000005</v>
      </c>
      <c r="P5" s="109">
        <f t="shared" ref="P5:P43" si="5">M5*245*7.25</f>
        <v>64487.333531250006</v>
      </c>
      <c r="Q5" s="39"/>
      <c r="R5" s="242">
        <v>46847.450000000004</v>
      </c>
      <c r="S5" s="109">
        <f>R4*1.05</f>
        <v>49137.322500000009</v>
      </c>
      <c r="T5" s="39"/>
      <c r="U5" s="289">
        <v>39197.15</v>
      </c>
      <c r="V5" s="160">
        <f>U4*1.05</f>
        <v>41104.5075</v>
      </c>
    </row>
    <row r="6" spans="1:22" ht="12.75" customHeight="1" x14ac:dyDescent="0.2">
      <c r="A6" s="107">
        <v>2</v>
      </c>
      <c r="B6" s="39"/>
      <c r="C6" s="218">
        <v>33.952999999999996</v>
      </c>
      <c r="D6" s="158">
        <f t="shared" ref="D6:D39" si="6">C5*1.05</f>
        <v>35.608649999999997</v>
      </c>
      <c r="E6" s="109">
        <f t="shared" si="0"/>
        <v>51632.542499999996</v>
      </c>
      <c r="F6" s="39"/>
      <c r="G6" s="218">
        <v>30.445500000000003</v>
      </c>
      <c r="H6" s="158">
        <f t="shared" ref="H6:H39" si="7">G5*1.05</f>
        <v>31.915275000000005</v>
      </c>
      <c r="I6" s="109">
        <f t="shared" si="1"/>
        <v>56681.52840000001</v>
      </c>
      <c r="J6" s="109">
        <f t="shared" si="2"/>
        <v>62553.939000000006</v>
      </c>
      <c r="K6" s="39"/>
      <c r="L6" s="218">
        <v>34.676500000000004</v>
      </c>
      <c r="M6" s="158">
        <f t="shared" ref="M6:M43" si="8">L5*1.05</f>
        <v>36.347325000000005</v>
      </c>
      <c r="N6" s="159">
        <f t="shared" si="3"/>
        <v>52703.621250000011</v>
      </c>
      <c r="O6" s="159">
        <f t="shared" si="4"/>
        <v>57973.983375000011</v>
      </c>
      <c r="P6" s="109">
        <f t="shared" si="5"/>
        <v>64561.936031250014</v>
      </c>
      <c r="Q6" s="39"/>
      <c r="R6" s="242">
        <v>46922.450000000004</v>
      </c>
      <c r="S6" s="109">
        <f t="shared" ref="S6:S41" si="9">R5*1.05</f>
        <v>49189.822500000009</v>
      </c>
      <c r="T6" s="39"/>
      <c r="U6" s="289">
        <v>39257.15</v>
      </c>
      <c r="V6" s="160">
        <f t="shared" ref="V6:V43" si="10">U5*1.05</f>
        <v>41157.0075</v>
      </c>
    </row>
    <row r="7" spans="1:22" ht="12.75" customHeight="1" x14ac:dyDescent="0.2">
      <c r="A7" s="107">
        <v>3</v>
      </c>
      <c r="B7" s="39"/>
      <c r="C7" s="218">
        <v>34.030499999999996</v>
      </c>
      <c r="D7" s="158">
        <f t="shared" si="6"/>
        <v>35.650649999999999</v>
      </c>
      <c r="E7" s="109">
        <f t="shared" si="0"/>
        <v>51693.442499999997</v>
      </c>
      <c r="F7" s="39"/>
      <c r="G7" s="218">
        <v>30.502500000000001</v>
      </c>
      <c r="H7" s="158">
        <f t="shared" si="7"/>
        <v>31.967775000000003</v>
      </c>
      <c r="I7" s="109">
        <f t="shared" si="1"/>
        <v>56774.768400000008</v>
      </c>
      <c r="J7" s="109">
        <f t="shared" si="2"/>
        <v>62656.839000000007</v>
      </c>
      <c r="K7" s="39"/>
      <c r="L7" s="218">
        <v>34.744500000000002</v>
      </c>
      <c r="M7" s="158">
        <f t="shared" si="8"/>
        <v>36.410325000000007</v>
      </c>
      <c r="N7" s="159">
        <f t="shared" si="3"/>
        <v>52794.97125000001</v>
      </c>
      <c r="O7" s="159">
        <f t="shared" si="4"/>
        <v>58074.468375000011</v>
      </c>
      <c r="P7" s="109">
        <f t="shared" si="5"/>
        <v>64673.839781250004</v>
      </c>
      <c r="Q7" s="39"/>
      <c r="R7" s="242">
        <v>47025.3</v>
      </c>
      <c r="S7" s="109">
        <f t="shared" si="9"/>
        <v>49268.572500000009</v>
      </c>
      <c r="T7" s="39"/>
      <c r="U7" s="289">
        <v>39338.25</v>
      </c>
      <c r="V7" s="160">
        <f t="shared" si="10"/>
        <v>41220.0075</v>
      </c>
    </row>
    <row r="8" spans="1:22" ht="12.75" customHeight="1" x14ac:dyDescent="0.2">
      <c r="A8" s="107">
        <v>4</v>
      </c>
      <c r="B8" s="39"/>
      <c r="C8" s="218">
        <v>34.072500000000005</v>
      </c>
      <c r="D8" s="158">
        <f t="shared" si="6"/>
        <v>35.732025</v>
      </c>
      <c r="E8" s="109">
        <f t="shared" si="0"/>
        <v>51811.436249999999</v>
      </c>
      <c r="F8" s="39"/>
      <c r="G8" s="218">
        <v>30.5655</v>
      </c>
      <c r="H8" s="158">
        <f t="shared" si="7"/>
        <v>32.027625</v>
      </c>
      <c r="I8" s="109">
        <f t="shared" si="1"/>
        <v>56881.061999999998</v>
      </c>
      <c r="J8" s="109">
        <f t="shared" si="2"/>
        <v>62774.145000000004</v>
      </c>
      <c r="K8" s="39"/>
      <c r="L8" s="218">
        <v>34.891500000000001</v>
      </c>
      <c r="M8" s="158">
        <f t="shared" si="8"/>
        <v>36.481725000000004</v>
      </c>
      <c r="N8" s="159">
        <f t="shared" si="3"/>
        <v>52898.501250000008</v>
      </c>
      <c r="O8" s="159">
        <f t="shared" si="4"/>
        <v>58188.351375000013</v>
      </c>
      <c r="P8" s="109">
        <f t="shared" si="5"/>
        <v>64800.664031250009</v>
      </c>
      <c r="Q8" s="39"/>
      <c r="R8" s="242">
        <v>47117.700000000004</v>
      </c>
      <c r="S8" s="109">
        <f t="shared" si="9"/>
        <v>49376.565000000002</v>
      </c>
      <c r="T8" s="39"/>
      <c r="U8" s="289">
        <v>39420.15</v>
      </c>
      <c r="V8" s="160">
        <f t="shared" si="10"/>
        <v>41305.162499999999</v>
      </c>
    </row>
    <row r="9" spans="1:22" ht="12.75" customHeight="1" x14ac:dyDescent="0.2">
      <c r="A9" s="107">
        <v>5</v>
      </c>
      <c r="B9" s="39"/>
      <c r="C9" s="218">
        <v>34.103999999999999</v>
      </c>
      <c r="D9" s="158">
        <f t="shared" si="6"/>
        <v>35.776125000000008</v>
      </c>
      <c r="E9" s="109">
        <f t="shared" si="0"/>
        <v>51875.381250000006</v>
      </c>
      <c r="F9" s="39"/>
      <c r="G9" s="218">
        <v>30.618000000000002</v>
      </c>
      <c r="H9" s="158">
        <f t="shared" si="7"/>
        <v>32.093775000000001</v>
      </c>
      <c r="I9" s="109">
        <f t="shared" si="1"/>
        <v>56998.544399999999</v>
      </c>
      <c r="J9" s="109">
        <f t="shared" si="2"/>
        <v>62903.798999999999</v>
      </c>
      <c r="K9" s="39"/>
      <c r="L9" s="218">
        <v>35.017500000000005</v>
      </c>
      <c r="M9" s="158">
        <f t="shared" si="8"/>
        <v>36.636075000000005</v>
      </c>
      <c r="N9" s="159">
        <f t="shared" si="3"/>
        <v>53122.308750000011</v>
      </c>
      <c r="O9" s="159">
        <f t="shared" si="4"/>
        <v>58434.539625000012</v>
      </c>
      <c r="P9" s="109">
        <f t="shared" si="5"/>
        <v>65074.828218750008</v>
      </c>
      <c r="Q9" s="39"/>
      <c r="R9" s="242">
        <v>47210.1</v>
      </c>
      <c r="S9" s="109">
        <f t="shared" si="9"/>
        <v>49473.585000000006</v>
      </c>
      <c r="T9" s="39"/>
      <c r="U9" s="289">
        <v>39486.300000000003</v>
      </c>
      <c r="V9" s="160">
        <f t="shared" si="10"/>
        <v>41391.157500000001</v>
      </c>
    </row>
    <row r="10" spans="1:22" ht="12.75" customHeight="1" x14ac:dyDescent="0.2">
      <c r="A10" s="107">
        <v>6</v>
      </c>
      <c r="B10" s="39"/>
      <c r="C10" s="218">
        <v>34.366499999999995</v>
      </c>
      <c r="D10" s="158">
        <f t="shared" si="6"/>
        <v>35.809200000000004</v>
      </c>
      <c r="E10" s="109">
        <f t="shared" si="0"/>
        <v>51923.340000000011</v>
      </c>
      <c r="F10" s="39"/>
      <c r="G10" s="218">
        <v>31.101000000000003</v>
      </c>
      <c r="H10" s="158">
        <f t="shared" si="7"/>
        <v>32.148900000000005</v>
      </c>
      <c r="I10" s="109">
        <f t="shared" si="1"/>
        <v>57096.446400000008</v>
      </c>
      <c r="J10" s="109">
        <f t="shared" si="2"/>
        <v>63011.844000000012</v>
      </c>
      <c r="K10" s="39"/>
      <c r="L10" s="218">
        <v>35.301000000000002</v>
      </c>
      <c r="M10" s="158">
        <f t="shared" si="8"/>
        <v>36.768375000000006</v>
      </c>
      <c r="N10" s="159">
        <f t="shared" si="3"/>
        <v>53314.14375000001</v>
      </c>
      <c r="O10" s="159">
        <f t="shared" si="4"/>
        <v>58645.55812500001</v>
      </c>
      <c r="P10" s="109">
        <f t="shared" si="5"/>
        <v>65309.826093750016</v>
      </c>
      <c r="Q10" s="39"/>
      <c r="R10" s="242">
        <v>47702.55</v>
      </c>
      <c r="S10" s="109">
        <f t="shared" si="9"/>
        <v>49570.605000000003</v>
      </c>
      <c r="T10" s="39"/>
      <c r="U10" s="289">
        <v>40012.35</v>
      </c>
      <c r="V10" s="160">
        <f t="shared" si="10"/>
        <v>41460.615000000005</v>
      </c>
    </row>
    <row r="11" spans="1:22" ht="12.75" customHeight="1" x14ac:dyDescent="0.2">
      <c r="A11" s="107">
        <v>7</v>
      </c>
      <c r="B11" s="39"/>
      <c r="C11" s="218">
        <v>34.713000000000001</v>
      </c>
      <c r="D11" s="158">
        <f t="shared" si="6"/>
        <v>36.084824999999995</v>
      </c>
      <c r="E11" s="109">
        <f t="shared" si="0"/>
        <v>52322.996249999997</v>
      </c>
      <c r="F11" s="39"/>
      <c r="G11" s="218">
        <v>31.825500000000002</v>
      </c>
      <c r="H11" s="158">
        <f t="shared" si="7"/>
        <v>32.656050000000008</v>
      </c>
      <c r="I11" s="109">
        <f t="shared" si="1"/>
        <v>57997.144800000016</v>
      </c>
      <c r="J11" s="109">
        <f t="shared" si="2"/>
        <v>64005.858000000015</v>
      </c>
      <c r="K11" s="39"/>
      <c r="L11" s="218">
        <v>35.647500000000008</v>
      </c>
      <c r="M11" s="158">
        <f t="shared" si="8"/>
        <v>37.066050000000004</v>
      </c>
      <c r="N11" s="159">
        <f t="shared" si="3"/>
        <v>53745.772500000006</v>
      </c>
      <c r="O11" s="159">
        <f t="shared" si="4"/>
        <v>59120.349750000008</v>
      </c>
      <c r="P11" s="109">
        <f t="shared" si="5"/>
        <v>65838.571312500018</v>
      </c>
      <c r="Q11" s="39"/>
      <c r="R11" s="242">
        <v>48200.25</v>
      </c>
      <c r="S11" s="109">
        <f t="shared" si="9"/>
        <v>50087.677500000005</v>
      </c>
      <c r="T11" s="39"/>
      <c r="U11" s="289">
        <v>40521.599999999999</v>
      </c>
      <c r="V11" s="160">
        <f t="shared" si="10"/>
        <v>42012.967499999999</v>
      </c>
    </row>
    <row r="12" spans="1:22" ht="12.75" customHeight="1" x14ac:dyDescent="0.2">
      <c r="A12" s="107">
        <v>8</v>
      </c>
      <c r="B12" s="39"/>
      <c r="C12" s="218">
        <v>35.0595</v>
      </c>
      <c r="D12" s="158">
        <f t="shared" si="6"/>
        <v>36.448650000000001</v>
      </c>
      <c r="E12" s="109">
        <f t="shared" si="0"/>
        <v>52850.542500000003</v>
      </c>
      <c r="F12" s="39"/>
      <c r="G12" s="218">
        <v>32.560500000000005</v>
      </c>
      <c r="H12" s="158">
        <f t="shared" si="7"/>
        <v>33.416775000000001</v>
      </c>
      <c r="I12" s="109">
        <f t="shared" si="1"/>
        <v>59348.1924</v>
      </c>
      <c r="J12" s="109">
        <f t="shared" si="2"/>
        <v>65496.879000000001</v>
      </c>
      <c r="K12" s="39"/>
      <c r="L12" s="218">
        <v>35.899499999999996</v>
      </c>
      <c r="M12" s="158">
        <f t="shared" si="8"/>
        <v>37.42987500000001</v>
      </c>
      <c r="N12" s="159">
        <f t="shared" si="3"/>
        <v>54273.318750000013</v>
      </c>
      <c r="O12" s="159">
        <f t="shared" si="4"/>
        <v>59700.650625000017</v>
      </c>
      <c r="P12" s="109">
        <f t="shared" si="5"/>
        <v>66484.815468750021</v>
      </c>
      <c r="Q12" s="39"/>
      <c r="R12" s="242">
        <v>48703.200000000004</v>
      </c>
      <c r="S12" s="109">
        <f t="shared" si="9"/>
        <v>50610.262500000004</v>
      </c>
      <c r="T12" s="39"/>
      <c r="U12" s="289">
        <v>41064.450000000004</v>
      </c>
      <c r="V12" s="160">
        <f t="shared" si="10"/>
        <v>42547.68</v>
      </c>
    </row>
    <row r="13" spans="1:22" ht="12.75" customHeight="1" x14ac:dyDescent="0.2">
      <c r="A13" s="107">
        <v>9</v>
      </c>
      <c r="B13" s="39"/>
      <c r="C13" s="218">
        <v>35.405999999999999</v>
      </c>
      <c r="D13" s="158">
        <f t="shared" si="6"/>
        <v>36.812474999999999</v>
      </c>
      <c r="E13" s="109">
        <f t="shared" si="0"/>
        <v>53378.088750000003</v>
      </c>
      <c r="F13" s="39"/>
      <c r="G13" s="218">
        <v>32.591999999999999</v>
      </c>
      <c r="H13" s="158">
        <f t="shared" si="7"/>
        <v>34.188525000000006</v>
      </c>
      <c r="I13" s="109">
        <f t="shared" si="1"/>
        <v>60718.820400000011</v>
      </c>
      <c r="J13" s="109">
        <f t="shared" si="2"/>
        <v>67009.509000000005</v>
      </c>
      <c r="K13" s="39"/>
      <c r="L13" s="218">
        <v>36.172500000000007</v>
      </c>
      <c r="M13" s="158">
        <f t="shared" si="8"/>
        <v>37.694474999999997</v>
      </c>
      <c r="N13" s="159">
        <f t="shared" si="3"/>
        <v>54656.988749999997</v>
      </c>
      <c r="O13" s="159">
        <f t="shared" si="4"/>
        <v>60122.687624999999</v>
      </c>
      <c r="P13" s="109">
        <f t="shared" si="5"/>
        <v>66954.811218749994</v>
      </c>
      <c r="Q13" s="39"/>
      <c r="R13" s="242">
        <v>49211.4</v>
      </c>
      <c r="S13" s="109">
        <f t="shared" si="9"/>
        <v>51138.360000000008</v>
      </c>
      <c r="T13" s="39"/>
      <c r="U13" s="289">
        <v>41573.700000000004</v>
      </c>
      <c r="V13" s="160">
        <f t="shared" si="10"/>
        <v>43117.672500000008</v>
      </c>
    </row>
    <row r="14" spans="1:22" ht="12.75" customHeight="1" x14ac:dyDescent="0.2">
      <c r="A14" s="107">
        <v>10</v>
      </c>
      <c r="B14" s="39"/>
      <c r="C14" s="218">
        <v>35.763000000000005</v>
      </c>
      <c r="D14" s="158">
        <f t="shared" si="6"/>
        <v>37.176299999999998</v>
      </c>
      <c r="E14" s="109">
        <f t="shared" si="0"/>
        <v>53905.634999999995</v>
      </c>
      <c r="F14" s="39"/>
      <c r="G14" s="218">
        <v>32.634</v>
      </c>
      <c r="H14" s="158">
        <f t="shared" si="7"/>
        <v>34.221600000000002</v>
      </c>
      <c r="I14" s="109">
        <f t="shared" si="1"/>
        <v>60777.561600000001</v>
      </c>
      <c r="J14" s="109">
        <f t="shared" si="2"/>
        <v>67074.33600000001</v>
      </c>
      <c r="K14" s="39"/>
      <c r="L14" s="218">
        <v>36.529499999999999</v>
      </c>
      <c r="M14" s="158">
        <f t="shared" si="8"/>
        <v>37.981125000000006</v>
      </c>
      <c r="N14" s="159">
        <f t="shared" si="3"/>
        <v>55072.631250000006</v>
      </c>
      <c r="O14" s="159">
        <f t="shared" si="4"/>
        <v>60579.894375000011</v>
      </c>
      <c r="P14" s="109">
        <f t="shared" si="5"/>
        <v>67463.973281250001</v>
      </c>
      <c r="Q14" s="39"/>
      <c r="R14" s="242">
        <v>49723.8</v>
      </c>
      <c r="S14" s="109">
        <f t="shared" si="9"/>
        <v>51671.97</v>
      </c>
      <c r="T14" s="39"/>
      <c r="U14" s="289">
        <v>42116.55</v>
      </c>
      <c r="V14" s="160">
        <f t="shared" si="10"/>
        <v>43652.385000000009</v>
      </c>
    </row>
    <row r="15" spans="1:22" ht="12.75" customHeight="1" x14ac:dyDescent="0.2">
      <c r="A15" s="107">
        <v>11</v>
      </c>
      <c r="B15" s="39"/>
      <c r="C15" s="218">
        <v>36.130499999999998</v>
      </c>
      <c r="D15" s="158">
        <f t="shared" si="6"/>
        <v>37.551150000000007</v>
      </c>
      <c r="E15" s="109">
        <f t="shared" si="0"/>
        <v>54449.16750000001</v>
      </c>
      <c r="F15" s="39"/>
      <c r="G15" s="218">
        <v>32.665500000000002</v>
      </c>
      <c r="H15" s="158">
        <f t="shared" si="7"/>
        <v>34.265700000000002</v>
      </c>
      <c r="I15" s="109">
        <f t="shared" si="1"/>
        <v>60855.883200000004</v>
      </c>
      <c r="J15" s="109">
        <f t="shared" si="2"/>
        <v>67160.772000000012</v>
      </c>
      <c r="K15" s="39"/>
      <c r="L15" s="218">
        <v>36.928500000000007</v>
      </c>
      <c r="M15" s="158">
        <f t="shared" si="8"/>
        <v>38.355975000000001</v>
      </c>
      <c r="N15" s="159">
        <f t="shared" si="3"/>
        <v>55616.16375</v>
      </c>
      <c r="O15" s="159">
        <f t="shared" si="4"/>
        <v>61177.780125000005</v>
      </c>
      <c r="P15" s="109">
        <f t="shared" si="5"/>
        <v>68129.800593749998</v>
      </c>
      <c r="Q15" s="39"/>
      <c r="R15" s="242">
        <v>50242.5</v>
      </c>
      <c r="S15" s="109">
        <f t="shared" si="9"/>
        <v>52209.990000000005</v>
      </c>
      <c r="T15" s="39"/>
      <c r="U15" s="289">
        <v>42675.15</v>
      </c>
      <c r="V15" s="160">
        <f t="shared" si="10"/>
        <v>44222.377500000002</v>
      </c>
    </row>
    <row r="16" spans="1:22" ht="12.75" customHeight="1" x14ac:dyDescent="0.2">
      <c r="A16" s="107">
        <v>12</v>
      </c>
      <c r="B16" s="39"/>
      <c r="C16" s="218">
        <v>36.844500000000004</v>
      </c>
      <c r="D16" s="158">
        <f t="shared" si="6"/>
        <v>37.937024999999998</v>
      </c>
      <c r="E16" s="109">
        <f t="shared" si="0"/>
        <v>55008.686249999999</v>
      </c>
      <c r="F16" s="39"/>
      <c r="G16" s="218">
        <v>32.697000000000003</v>
      </c>
      <c r="H16" s="158">
        <f t="shared" si="7"/>
        <v>34.298775000000006</v>
      </c>
      <c r="I16" s="109">
        <f t="shared" si="1"/>
        <v>60914.624400000008</v>
      </c>
      <c r="J16" s="109">
        <f t="shared" si="2"/>
        <v>67225.599000000017</v>
      </c>
      <c r="K16" s="39"/>
      <c r="L16" s="218">
        <v>37.159500000000001</v>
      </c>
      <c r="M16" s="158">
        <f t="shared" si="8"/>
        <v>38.77492500000001</v>
      </c>
      <c r="N16" s="159">
        <f t="shared" si="3"/>
        <v>56223.641250000015</v>
      </c>
      <c r="O16" s="159">
        <f t="shared" si="4"/>
        <v>61846.005375000015</v>
      </c>
      <c r="P16" s="109">
        <f t="shared" si="5"/>
        <v>68873.960531250021</v>
      </c>
      <c r="Q16" s="39"/>
      <c r="R16" s="242">
        <v>50765.4</v>
      </c>
      <c r="S16" s="109">
        <f t="shared" si="9"/>
        <v>52754.625</v>
      </c>
      <c r="T16" s="39"/>
      <c r="U16" s="289">
        <v>43218</v>
      </c>
      <c r="V16" s="160">
        <f t="shared" si="10"/>
        <v>44808.907500000001</v>
      </c>
    </row>
    <row r="17" spans="1:22" ht="12.75" customHeight="1" x14ac:dyDescent="0.2">
      <c r="A17" s="107">
        <v>13</v>
      </c>
      <c r="B17" s="39"/>
      <c r="C17" s="218">
        <v>37.579500000000003</v>
      </c>
      <c r="D17" s="158">
        <f t="shared" si="6"/>
        <v>38.686725000000003</v>
      </c>
      <c r="E17" s="109">
        <f t="shared" si="0"/>
        <v>56095.751250000001</v>
      </c>
      <c r="F17" s="39"/>
      <c r="G17" s="218">
        <v>33.305999999999997</v>
      </c>
      <c r="H17" s="158">
        <f t="shared" si="7"/>
        <v>34.331850000000003</v>
      </c>
      <c r="I17" s="109">
        <f t="shared" si="1"/>
        <v>60973.365600000005</v>
      </c>
      <c r="J17" s="109">
        <f t="shared" si="2"/>
        <v>67290.426000000007</v>
      </c>
      <c r="K17" s="39"/>
      <c r="L17" s="218">
        <v>37.558500000000002</v>
      </c>
      <c r="M17" s="158">
        <f t="shared" si="8"/>
        <v>39.017475000000005</v>
      </c>
      <c r="N17" s="159">
        <f t="shared" si="3"/>
        <v>56575.338750000003</v>
      </c>
      <c r="O17" s="159">
        <f t="shared" si="4"/>
        <v>62232.872625000011</v>
      </c>
      <c r="P17" s="109">
        <f t="shared" si="5"/>
        <v>69304.789968750003</v>
      </c>
      <c r="Q17" s="39"/>
      <c r="R17" s="242">
        <v>51294.6</v>
      </c>
      <c r="S17" s="109">
        <f t="shared" si="9"/>
        <v>53303.670000000006</v>
      </c>
      <c r="T17" s="39"/>
      <c r="U17" s="289">
        <v>43776.6</v>
      </c>
      <c r="V17" s="160">
        <f t="shared" si="10"/>
        <v>45378.9</v>
      </c>
    </row>
    <row r="18" spans="1:22" ht="12.75" customHeight="1" x14ac:dyDescent="0.2">
      <c r="A18" s="107">
        <v>14</v>
      </c>
      <c r="B18" s="39"/>
      <c r="C18" s="218">
        <v>38.136000000000003</v>
      </c>
      <c r="D18" s="158">
        <f t="shared" si="6"/>
        <v>39.458475000000007</v>
      </c>
      <c r="E18" s="109">
        <f t="shared" si="0"/>
        <v>57214.788750000014</v>
      </c>
      <c r="F18" s="39"/>
      <c r="G18" s="218">
        <v>33.967500000000001</v>
      </c>
      <c r="H18" s="158">
        <f t="shared" si="7"/>
        <v>34.971299999999999</v>
      </c>
      <c r="I18" s="109">
        <f t="shared" si="1"/>
        <v>62109.0288</v>
      </c>
      <c r="J18" s="109">
        <f t="shared" si="2"/>
        <v>68543.747999999992</v>
      </c>
      <c r="K18" s="39"/>
      <c r="L18" s="218">
        <v>37.936500000000002</v>
      </c>
      <c r="M18" s="158">
        <f t="shared" si="8"/>
        <v>39.436425000000007</v>
      </c>
      <c r="N18" s="159">
        <f t="shared" si="3"/>
        <v>57182.816250000011</v>
      </c>
      <c r="O18" s="159">
        <f t="shared" si="4"/>
        <v>62901.097875000007</v>
      </c>
      <c r="P18" s="109">
        <f t="shared" si="5"/>
        <v>70048.949906250011</v>
      </c>
      <c r="Q18" s="39"/>
      <c r="R18" s="242">
        <v>51828</v>
      </c>
      <c r="S18" s="109">
        <f t="shared" si="9"/>
        <v>53859.33</v>
      </c>
      <c r="T18" s="39"/>
      <c r="U18" s="289">
        <v>44352</v>
      </c>
      <c r="V18" s="160">
        <f t="shared" si="10"/>
        <v>45965.43</v>
      </c>
    </row>
    <row r="19" spans="1:22" ht="12.75" customHeight="1" x14ac:dyDescent="0.2">
      <c r="A19" s="107">
        <v>15</v>
      </c>
      <c r="B19" s="39"/>
      <c r="C19" s="218">
        <v>38.692500000000003</v>
      </c>
      <c r="D19" s="158">
        <f t="shared" si="6"/>
        <v>40.042800000000007</v>
      </c>
      <c r="E19" s="109">
        <f t="shared" si="0"/>
        <v>58062.060000000012</v>
      </c>
      <c r="F19" s="39"/>
      <c r="G19" s="218">
        <v>34.639500000000005</v>
      </c>
      <c r="H19" s="158">
        <f t="shared" si="7"/>
        <v>35.665875</v>
      </c>
      <c r="I19" s="109">
        <f t="shared" si="1"/>
        <v>63342.593999999997</v>
      </c>
      <c r="J19" s="109">
        <f t="shared" si="2"/>
        <v>69905.115000000005</v>
      </c>
      <c r="K19" s="39"/>
      <c r="L19" s="218">
        <v>38.314500000000002</v>
      </c>
      <c r="M19" s="158">
        <f t="shared" si="8"/>
        <v>39.833325000000002</v>
      </c>
      <c r="N19" s="159">
        <f t="shared" si="3"/>
        <v>57758.321250000008</v>
      </c>
      <c r="O19" s="159">
        <f t="shared" si="4"/>
        <v>63534.153375000002</v>
      </c>
      <c r="P19" s="109">
        <f t="shared" si="5"/>
        <v>70753.943531250014</v>
      </c>
      <c r="Q19" s="39"/>
      <c r="R19" s="242">
        <v>52367.700000000004</v>
      </c>
      <c r="S19" s="109">
        <f t="shared" si="9"/>
        <v>54419.4</v>
      </c>
      <c r="T19" s="39"/>
      <c r="U19" s="289">
        <v>44927.4</v>
      </c>
      <c r="V19" s="160">
        <f t="shared" si="10"/>
        <v>46569.599999999999</v>
      </c>
    </row>
    <row r="20" spans="1:22" ht="12.75" customHeight="1" x14ac:dyDescent="0.2">
      <c r="A20" s="107">
        <v>16</v>
      </c>
      <c r="B20" s="39"/>
      <c r="C20" s="218">
        <v>39.081000000000003</v>
      </c>
      <c r="D20" s="158">
        <f t="shared" si="6"/>
        <v>40.627125000000007</v>
      </c>
      <c r="E20" s="109">
        <f t="shared" si="0"/>
        <v>58909.33125000001</v>
      </c>
      <c r="F20" s="39"/>
      <c r="G20" s="218">
        <v>34.975500000000004</v>
      </c>
      <c r="H20" s="158">
        <f t="shared" si="7"/>
        <v>36.371475000000004</v>
      </c>
      <c r="I20" s="109">
        <f t="shared" si="1"/>
        <v>64595.739600000008</v>
      </c>
      <c r="J20" s="109">
        <f t="shared" si="2"/>
        <v>71288.091</v>
      </c>
      <c r="K20" s="39"/>
      <c r="L20" s="218">
        <v>38.692500000000003</v>
      </c>
      <c r="M20" s="158">
        <f t="shared" si="8"/>
        <v>40.230225000000004</v>
      </c>
      <c r="N20" s="159">
        <f t="shared" si="3"/>
        <v>58333.826250000006</v>
      </c>
      <c r="O20" s="159">
        <f t="shared" si="4"/>
        <v>64167.208875000011</v>
      </c>
      <c r="P20" s="109">
        <f t="shared" si="5"/>
        <v>71458.937156250002</v>
      </c>
      <c r="Q20" s="39"/>
      <c r="R20" s="242">
        <v>52912.65</v>
      </c>
      <c r="S20" s="109">
        <f t="shared" si="9"/>
        <v>54986.085000000006</v>
      </c>
      <c r="T20" s="39"/>
      <c r="U20" s="289">
        <v>45518.55</v>
      </c>
      <c r="V20" s="160">
        <f t="shared" si="10"/>
        <v>47173.770000000004</v>
      </c>
    </row>
    <row r="21" spans="1:22" ht="12.75" customHeight="1" x14ac:dyDescent="0.2">
      <c r="A21" s="107">
        <v>17</v>
      </c>
      <c r="B21" s="39"/>
      <c r="C21" s="218">
        <v>39.480000000000004</v>
      </c>
      <c r="D21" s="158">
        <f t="shared" si="6"/>
        <v>41.035050000000005</v>
      </c>
      <c r="E21" s="109">
        <f t="shared" si="0"/>
        <v>59500.822500000002</v>
      </c>
      <c r="F21" s="39"/>
      <c r="G21" s="218">
        <v>35.658000000000001</v>
      </c>
      <c r="H21" s="158">
        <f t="shared" si="7"/>
        <v>36.724275000000006</v>
      </c>
      <c r="I21" s="109">
        <f t="shared" si="1"/>
        <v>65222.31240000001</v>
      </c>
      <c r="J21" s="109">
        <f t="shared" si="2"/>
        <v>71979.579000000012</v>
      </c>
      <c r="K21" s="39"/>
      <c r="L21" s="218">
        <v>39.081000000000003</v>
      </c>
      <c r="M21" s="158">
        <f t="shared" si="8"/>
        <v>40.627125000000007</v>
      </c>
      <c r="N21" s="159">
        <f t="shared" si="3"/>
        <v>58909.33125000001</v>
      </c>
      <c r="O21" s="159">
        <f t="shared" si="4"/>
        <v>64800.264375000006</v>
      </c>
      <c r="P21" s="109">
        <f t="shared" si="5"/>
        <v>72163.930781250005</v>
      </c>
      <c r="Q21" s="39"/>
      <c r="R21" s="242">
        <v>53462.850000000006</v>
      </c>
      <c r="S21" s="109">
        <f t="shared" si="9"/>
        <v>55558.282500000001</v>
      </c>
      <c r="T21" s="39"/>
      <c r="U21" s="289">
        <v>46093.950000000004</v>
      </c>
      <c r="V21" s="160">
        <f t="shared" si="10"/>
        <v>47794.477500000008</v>
      </c>
    </row>
    <row r="22" spans="1:22" ht="12.75" customHeight="1" x14ac:dyDescent="0.2">
      <c r="A22" s="107">
        <v>18</v>
      </c>
      <c r="B22" s="39"/>
      <c r="C22" s="218">
        <v>39.878999999999998</v>
      </c>
      <c r="D22" s="158">
        <f t="shared" si="6"/>
        <v>41.454000000000008</v>
      </c>
      <c r="E22" s="109">
        <f t="shared" si="0"/>
        <v>60108.30000000001</v>
      </c>
      <c r="F22" s="39"/>
      <c r="G22" s="218">
        <v>36.350999999999999</v>
      </c>
      <c r="H22" s="158">
        <f t="shared" si="7"/>
        <v>37.440900000000006</v>
      </c>
      <c r="I22" s="109">
        <f t="shared" si="1"/>
        <v>66495.038400000005</v>
      </c>
      <c r="J22" s="109">
        <f t="shared" si="2"/>
        <v>73384.164000000019</v>
      </c>
      <c r="K22" s="39"/>
      <c r="L22" s="218">
        <v>39.480000000000004</v>
      </c>
      <c r="M22" s="158">
        <f t="shared" si="8"/>
        <v>41.035050000000005</v>
      </c>
      <c r="N22" s="159">
        <f t="shared" si="3"/>
        <v>59500.822500000002</v>
      </c>
      <c r="O22" s="159">
        <f t="shared" si="4"/>
        <v>65450.904750000009</v>
      </c>
      <c r="P22" s="109">
        <f t="shared" si="5"/>
        <v>72888.507562500003</v>
      </c>
      <c r="Q22" s="39"/>
      <c r="R22" s="242">
        <v>54018.3</v>
      </c>
      <c r="S22" s="109">
        <f t="shared" si="9"/>
        <v>56135.992500000008</v>
      </c>
      <c r="T22" s="39"/>
      <c r="U22" s="289">
        <v>46735.5</v>
      </c>
      <c r="V22" s="160">
        <f t="shared" si="10"/>
        <v>48398.647500000006</v>
      </c>
    </row>
    <row r="23" spans="1:22" ht="12.75" customHeight="1" x14ac:dyDescent="0.2">
      <c r="A23" s="107">
        <v>19</v>
      </c>
      <c r="B23" s="39"/>
      <c r="C23" s="218">
        <v>40.267500000000005</v>
      </c>
      <c r="D23" s="158">
        <f t="shared" si="6"/>
        <v>41.872949999999996</v>
      </c>
      <c r="E23" s="109">
        <f t="shared" si="0"/>
        <v>60715.777499999989</v>
      </c>
      <c r="F23" s="39"/>
      <c r="G23" s="218">
        <v>36.886500000000005</v>
      </c>
      <c r="H23" s="158">
        <f t="shared" si="7"/>
        <v>38.168550000000003</v>
      </c>
      <c r="I23" s="109">
        <f t="shared" si="1"/>
        <v>67787.344800000006</v>
      </c>
      <c r="J23" s="109">
        <f t="shared" si="2"/>
        <v>74810.358000000007</v>
      </c>
      <c r="K23" s="39"/>
      <c r="L23" s="218">
        <v>39.878999999999998</v>
      </c>
      <c r="M23" s="158">
        <f t="shared" si="8"/>
        <v>41.454000000000008</v>
      </c>
      <c r="N23" s="159">
        <f t="shared" si="3"/>
        <v>60108.30000000001</v>
      </c>
      <c r="O23" s="159">
        <f t="shared" si="4"/>
        <v>66119.13</v>
      </c>
      <c r="P23" s="109">
        <f t="shared" si="5"/>
        <v>73632.66750000001</v>
      </c>
      <c r="Q23" s="39"/>
      <c r="R23" s="242">
        <v>54476.100000000006</v>
      </c>
      <c r="S23" s="109">
        <f t="shared" si="9"/>
        <v>56719.215000000004</v>
      </c>
      <c r="T23" s="39"/>
      <c r="U23" s="289">
        <v>47656.35</v>
      </c>
      <c r="V23" s="160">
        <f t="shared" si="10"/>
        <v>49072.275000000001</v>
      </c>
    </row>
    <row r="24" spans="1:22" ht="12.75" customHeight="1" x14ac:dyDescent="0.2">
      <c r="A24" s="107">
        <v>20</v>
      </c>
      <c r="B24" s="39"/>
      <c r="C24" s="218">
        <v>40.677000000000007</v>
      </c>
      <c r="D24" s="158">
        <f t="shared" si="6"/>
        <v>42.280875000000009</v>
      </c>
      <c r="E24" s="109">
        <f t="shared" si="0"/>
        <v>61307.26875000001</v>
      </c>
      <c r="F24" s="39"/>
      <c r="G24" s="218">
        <v>37.442999999999998</v>
      </c>
      <c r="H24" s="158">
        <f t="shared" si="7"/>
        <v>38.73082500000001</v>
      </c>
      <c r="I24" s="109">
        <f t="shared" si="1"/>
        <v>68785.945200000016</v>
      </c>
      <c r="J24" s="109">
        <f t="shared" si="2"/>
        <v>75912.417000000016</v>
      </c>
      <c r="K24" s="39"/>
      <c r="L24" s="218">
        <v>40.267500000000005</v>
      </c>
      <c r="M24" s="158">
        <f t="shared" si="8"/>
        <v>41.872949999999996</v>
      </c>
      <c r="N24" s="159">
        <f t="shared" si="3"/>
        <v>60715.777499999989</v>
      </c>
      <c r="O24" s="159">
        <f t="shared" si="4"/>
        <v>66787.355249999993</v>
      </c>
      <c r="P24" s="109">
        <f t="shared" si="5"/>
        <v>74376.827437499989</v>
      </c>
      <c r="Q24" s="39"/>
      <c r="R24" s="242">
        <v>54937.05</v>
      </c>
      <c r="S24" s="109">
        <f t="shared" si="9"/>
        <v>57199.905000000006</v>
      </c>
      <c r="T24" s="39"/>
      <c r="U24" s="289">
        <v>48444.9</v>
      </c>
      <c r="V24" s="160">
        <f t="shared" si="10"/>
        <v>50039.167500000003</v>
      </c>
    </row>
    <row r="25" spans="1:22" ht="12.75" customHeight="1" x14ac:dyDescent="0.2">
      <c r="A25" s="107">
        <v>21</v>
      </c>
      <c r="B25" s="39"/>
      <c r="C25" s="218">
        <v>41.244</v>
      </c>
      <c r="D25" s="158">
        <f t="shared" si="6"/>
        <v>42.710850000000008</v>
      </c>
      <c r="E25" s="109">
        <f t="shared" si="0"/>
        <v>61930.732500000013</v>
      </c>
      <c r="F25" s="39"/>
      <c r="G25" s="218">
        <v>38.178000000000004</v>
      </c>
      <c r="H25" s="158">
        <f t="shared" si="7"/>
        <v>39.315150000000003</v>
      </c>
      <c r="I25" s="109">
        <f t="shared" si="1"/>
        <v>69823.70640000001</v>
      </c>
      <c r="J25" s="109">
        <f t="shared" si="2"/>
        <v>77057.694000000003</v>
      </c>
      <c r="K25" s="39"/>
      <c r="L25" s="218">
        <v>40.677000000000007</v>
      </c>
      <c r="M25" s="158">
        <f t="shared" si="8"/>
        <v>42.280875000000009</v>
      </c>
      <c r="N25" s="159">
        <f t="shared" si="3"/>
        <v>61307.26875000001</v>
      </c>
      <c r="O25" s="159">
        <f t="shared" si="4"/>
        <v>67437.99562500001</v>
      </c>
      <c r="P25" s="109">
        <f t="shared" si="5"/>
        <v>75101.404218750016</v>
      </c>
      <c r="Q25" s="39"/>
      <c r="R25" s="242">
        <v>55402.200000000004</v>
      </c>
      <c r="S25" s="109">
        <f t="shared" si="9"/>
        <v>57683.902500000004</v>
      </c>
      <c r="T25" s="39"/>
      <c r="U25" s="289">
        <v>49283.85</v>
      </c>
      <c r="V25" s="160">
        <f t="shared" si="10"/>
        <v>50867.145000000004</v>
      </c>
    </row>
    <row r="26" spans="1:22" ht="12.75" customHeight="1" x14ac:dyDescent="0.2">
      <c r="A26" s="107">
        <v>22</v>
      </c>
      <c r="B26" s="39"/>
      <c r="C26" s="218">
        <v>41.8215</v>
      </c>
      <c r="D26" s="158">
        <f t="shared" si="6"/>
        <v>43.306200000000004</v>
      </c>
      <c r="E26" s="109">
        <f t="shared" si="0"/>
        <v>62793.990000000013</v>
      </c>
      <c r="F26" s="39"/>
      <c r="G26" s="218">
        <v>38.902499999999996</v>
      </c>
      <c r="H26" s="158">
        <f t="shared" si="7"/>
        <v>40.086900000000007</v>
      </c>
      <c r="I26" s="109">
        <f t="shared" si="1"/>
        <v>71194.334400000007</v>
      </c>
      <c r="J26" s="109">
        <f t="shared" si="2"/>
        <v>78570.324000000008</v>
      </c>
      <c r="K26" s="39"/>
      <c r="L26" s="218">
        <v>41.086500000000001</v>
      </c>
      <c r="M26" s="158">
        <f t="shared" si="8"/>
        <v>42.710850000000008</v>
      </c>
      <c r="N26" s="159">
        <f t="shared" si="3"/>
        <v>61930.732500000013</v>
      </c>
      <c r="O26" s="159">
        <f t="shared" si="4"/>
        <v>68123.805750000014</v>
      </c>
      <c r="P26" s="109">
        <f t="shared" si="5"/>
        <v>75865.147312500019</v>
      </c>
      <c r="Q26" s="39"/>
      <c r="R26" s="242">
        <v>55871.55</v>
      </c>
      <c r="S26" s="109">
        <f t="shared" si="9"/>
        <v>58172.310000000005</v>
      </c>
      <c r="T26" s="39"/>
      <c r="U26" s="289">
        <v>50121.75</v>
      </c>
      <c r="V26" s="160">
        <f t="shared" si="10"/>
        <v>51748.042500000003</v>
      </c>
    </row>
    <row r="27" spans="1:22" ht="12.75" customHeight="1" x14ac:dyDescent="0.2">
      <c r="A27" s="107">
        <v>23</v>
      </c>
      <c r="B27" s="39"/>
      <c r="C27" s="218">
        <v>42.409500000000001</v>
      </c>
      <c r="D27" s="158">
        <f t="shared" si="6"/>
        <v>43.912575000000004</v>
      </c>
      <c r="E27" s="109">
        <f t="shared" si="0"/>
        <v>63673.233750000007</v>
      </c>
      <c r="F27" s="39"/>
      <c r="G27" s="218">
        <v>39.669000000000004</v>
      </c>
      <c r="H27" s="158">
        <f t="shared" si="7"/>
        <v>40.847625000000001</v>
      </c>
      <c r="I27" s="109">
        <f t="shared" si="1"/>
        <v>72545.381999999998</v>
      </c>
      <c r="J27" s="109">
        <f t="shared" si="2"/>
        <v>80061.345000000001</v>
      </c>
      <c r="K27" s="39"/>
      <c r="L27" s="218">
        <v>41.496000000000002</v>
      </c>
      <c r="M27" s="158">
        <f t="shared" si="8"/>
        <v>43.140825</v>
      </c>
      <c r="N27" s="159">
        <f t="shared" si="3"/>
        <v>62554.196249999994</v>
      </c>
      <c r="O27" s="159">
        <f t="shared" si="4"/>
        <v>68809.615875000003</v>
      </c>
      <c r="P27" s="109">
        <f t="shared" si="5"/>
        <v>76628.890406249993</v>
      </c>
      <c r="Q27" s="39"/>
      <c r="R27" s="242">
        <v>56345.100000000006</v>
      </c>
      <c r="S27" s="109">
        <f t="shared" si="9"/>
        <v>58665.127500000002</v>
      </c>
      <c r="T27" s="39"/>
      <c r="U27" s="289">
        <v>50976.450000000004</v>
      </c>
      <c r="V27" s="160">
        <f t="shared" si="10"/>
        <v>52627.837500000001</v>
      </c>
    </row>
    <row r="28" spans="1:22" ht="12.75" customHeight="1" x14ac:dyDescent="0.2">
      <c r="A28" s="107">
        <v>24</v>
      </c>
      <c r="B28" s="39"/>
      <c r="C28" s="218">
        <v>42.987000000000002</v>
      </c>
      <c r="D28" s="158">
        <f t="shared" si="6"/>
        <v>44.529975</v>
      </c>
      <c r="E28" s="109">
        <f t="shared" si="0"/>
        <v>64568.463750000003</v>
      </c>
      <c r="F28" s="39"/>
      <c r="G28" s="218">
        <v>40.025999999999996</v>
      </c>
      <c r="H28" s="158">
        <f t="shared" si="7"/>
        <v>41.652450000000009</v>
      </c>
      <c r="I28" s="109">
        <f t="shared" si="1"/>
        <v>73974.751200000013</v>
      </c>
      <c r="J28" s="109">
        <f t="shared" si="2"/>
        <v>81638.802000000011</v>
      </c>
      <c r="K28" s="39"/>
      <c r="L28" s="218">
        <v>41.905499999999996</v>
      </c>
      <c r="M28" s="158">
        <f t="shared" si="8"/>
        <v>43.570800000000006</v>
      </c>
      <c r="N28" s="159">
        <f t="shared" si="3"/>
        <v>63177.660000000011</v>
      </c>
      <c r="O28" s="159">
        <f t="shared" si="4"/>
        <v>69495.426000000007</v>
      </c>
      <c r="P28" s="109">
        <f t="shared" si="5"/>
        <v>77392.633500000011</v>
      </c>
      <c r="Q28" s="39"/>
      <c r="R28" s="242">
        <v>56821.8</v>
      </c>
      <c r="S28" s="109">
        <f t="shared" si="9"/>
        <v>59162.35500000001</v>
      </c>
      <c r="T28" s="39"/>
      <c r="U28" s="289">
        <v>51781.8</v>
      </c>
      <c r="V28" s="160">
        <f t="shared" si="10"/>
        <v>53525.272500000006</v>
      </c>
    </row>
    <row r="29" spans="1:22" ht="12.75" customHeight="1" x14ac:dyDescent="0.2">
      <c r="A29" s="107">
        <v>25</v>
      </c>
      <c r="B29" s="39"/>
      <c r="C29" s="218">
        <v>43.596000000000004</v>
      </c>
      <c r="D29" s="158">
        <f t="shared" si="6"/>
        <v>45.136350000000007</v>
      </c>
      <c r="E29" s="109">
        <f t="shared" si="0"/>
        <v>65447.707500000019</v>
      </c>
      <c r="F29" s="39"/>
      <c r="G29" s="218">
        <v>40.403999999999996</v>
      </c>
      <c r="H29" s="158">
        <f t="shared" si="7"/>
        <v>42.027299999999997</v>
      </c>
      <c r="I29" s="109">
        <f t="shared" si="1"/>
        <v>74640.484799999991</v>
      </c>
      <c r="J29" s="109">
        <f t="shared" si="2"/>
        <v>82373.507999999987</v>
      </c>
      <c r="K29" s="39"/>
      <c r="L29" s="218">
        <v>42.314999999999998</v>
      </c>
      <c r="M29" s="158">
        <f t="shared" si="8"/>
        <v>44.000774999999997</v>
      </c>
      <c r="N29" s="159">
        <f t="shared" si="3"/>
        <v>63801.123749999992</v>
      </c>
      <c r="O29" s="159">
        <f t="shared" si="4"/>
        <v>70181.236124999996</v>
      </c>
      <c r="P29" s="109">
        <f t="shared" si="5"/>
        <v>78156.376593749999</v>
      </c>
      <c r="Q29" s="39"/>
      <c r="R29" s="242">
        <v>57303.75</v>
      </c>
      <c r="S29" s="109">
        <f t="shared" si="9"/>
        <v>59662.890000000007</v>
      </c>
      <c r="T29" s="39"/>
      <c r="U29" s="289">
        <v>52603.950000000004</v>
      </c>
      <c r="V29" s="160">
        <f t="shared" si="10"/>
        <v>54370.890000000007</v>
      </c>
    </row>
    <row r="30" spans="1:22" ht="12.75" customHeight="1" x14ac:dyDescent="0.2">
      <c r="A30" s="107">
        <v>26</v>
      </c>
      <c r="B30" s="39"/>
      <c r="C30" s="218">
        <v>44.215499999999999</v>
      </c>
      <c r="D30" s="158">
        <f t="shared" si="6"/>
        <v>45.775800000000004</v>
      </c>
      <c r="E30" s="109">
        <f t="shared" si="0"/>
        <v>66374.91</v>
      </c>
      <c r="F30" s="39"/>
      <c r="G30" s="218">
        <v>40.771500000000003</v>
      </c>
      <c r="H30" s="158">
        <f t="shared" si="7"/>
        <v>42.424199999999999</v>
      </c>
      <c r="I30" s="109">
        <f t="shared" si="1"/>
        <v>75345.379199999996</v>
      </c>
      <c r="J30" s="109">
        <f t="shared" si="2"/>
        <v>83151.432000000001</v>
      </c>
      <c r="K30" s="39"/>
      <c r="L30" s="218">
        <v>43.11</v>
      </c>
      <c r="M30" s="158">
        <f t="shared" si="8"/>
        <v>44.430749999999996</v>
      </c>
      <c r="N30" s="159">
        <f t="shared" si="3"/>
        <v>64424.587499999994</v>
      </c>
      <c r="O30" s="159">
        <f t="shared" si="4"/>
        <v>70867.046249999999</v>
      </c>
      <c r="P30" s="109">
        <f t="shared" si="5"/>
        <v>78920.119687499988</v>
      </c>
      <c r="Q30" s="39"/>
      <c r="R30" s="242">
        <v>57788.850000000006</v>
      </c>
      <c r="S30" s="109">
        <f t="shared" si="9"/>
        <v>60168.9375</v>
      </c>
      <c r="T30" s="39"/>
      <c r="U30" s="289">
        <v>53458.65</v>
      </c>
      <c r="V30" s="160">
        <f t="shared" si="10"/>
        <v>55234.147500000006</v>
      </c>
    </row>
    <row r="31" spans="1:22" ht="12.75" customHeight="1" x14ac:dyDescent="0.2">
      <c r="A31" s="107">
        <v>27</v>
      </c>
      <c r="B31" s="39"/>
      <c r="C31" s="218">
        <v>44.8245</v>
      </c>
      <c r="D31" s="158">
        <f t="shared" si="6"/>
        <v>46.426275000000004</v>
      </c>
      <c r="E31" s="109">
        <f t="shared" si="0"/>
        <v>67318.098750000005</v>
      </c>
      <c r="F31" s="39"/>
      <c r="G31" s="218">
        <v>41.128500000000003</v>
      </c>
      <c r="H31" s="158">
        <f t="shared" si="7"/>
        <v>42.810075000000005</v>
      </c>
      <c r="I31" s="109">
        <f t="shared" si="1"/>
        <v>76030.693200000009</v>
      </c>
      <c r="J31" s="109">
        <f t="shared" si="2"/>
        <v>83907.747000000003</v>
      </c>
      <c r="K31" s="39"/>
      <c r="L31" s="218">
        <v>43.869</v>
      </c>
      <c r="M31" s="158">
        <f t="shared" si="8"/>
        <v>45.265500000000003</v>
      </c>
      <c r="N31" s="159">
        <f t="shared" si="3"/>
        <v>65634.975000000006</v>
      </c>
      <c r="O31" s="159">
        <f t="shared" si="4"/>
        <v>72198.472500000003</v>
      </c>
      <c r="P31" s="109">
        <f t="shared" si="5"/>
        <v>80402.844375000001</v>
      </c>
      <c r="Q31" s="39"/>
      <c r="R31" s="242">
        <v>58278.15</v>
      </c>
      <c r="S31" s="109">
        <f t="shared" si="9"/>
        <v>60678.29250000001</v>
      </c>
      <c r="T31" s="39"/>
      <c r="U31" s="289">
        <v>54313.350000000006</v>
      </c>
      <c r="V31" s="160">
        <f t="shared" si="10"/>
        <v>56131.582500000004</v>
      </c>
    </row>
    <row r="32" spans="1:22" ht="12.75" customHeight="1" x14ac:dyDescent="0.2">
      <c r="A32" s="107">
        <v>28</v>
      </c>
      <c r="B32" s="39"/>
      <c r="C32" s="218">
        <v>45.444000000000003</v>
      </c>
      <c r="D32" s="158">
        <f t="shared" si="6"/>
        <v>47.065725</v>
      </c>
      <c r="E32" s="109">
        <f t="shared" si="0"/>
        <v>68245.301250000004</v>
      </c>
      <c r="F32" s="39"/>
      <c r="G32" s="218">
        <v>41.497050000000002</v>
      </c>
      <c r="H32" s="158">
        <f t="shared" si="7"/>
        <v>43.184925000000007</v>
      </c>
      <c r="I32" s="109">
        <f t="shared" si="1"/>
        <v>76696.426800000016</v>
      </c>
      <c r="J32" s="109">
        <f t="shared" si="2"/>
        <v>84642.453000000009</v>
      </c>
      <c r="K32" s="39"/>
      <c r="L32" s="218">
        <v>44.656500000000001</v>
      </c>
      <c r="M32" s="158">
        <f t="shared" si="8"/>
        <v>46.062449999999998</v>
      </c>
      <c r="N32" s="159">
        <f t="shared" si="3"/>
        <v>66790.552500000005</v>
      </c>
      <c r="O32" s="159">
        <f t="shared" si="4"/>
        <v>73469.607749999996</v>
      </c>
      <c r="P32" s="109">
        <f t="shared" si="5"/>
        <v>81818.426812499994</v>
      </c>
      <c r="Q32" s="39"/>
      <c r="R32" s="242">
        <v>58773.75</v>
      </c>
      <c r="S32" s="109">
        <f t="shared" si="9"/>
        <v>61192.057500000003</v>
      </c>
      <c r="T32" s="39"/>
      <c r="U32" s="289">
        <v>55184.850000000006</v>
      </c>
      <c r="V32" s="160">
        <f t="shared" si="10"/>
        <v>57029.017500000009</v>
      </c>
    </row>
    <row r="33" spans="1:22" ht="12.75" customHeight="1" x14ac:dyDescent="0.2">
      <c r="A33" s="107">
        <v>29</v>
      </c>
      <c r="B33" s="39"/>
      <c r="C33" s="218">
        <v>46.094999999999999</v>
      </c>
      <c r="D33" s="158">
        <f t="shared" si="6"/>
        <v>47.716200000000008</v>
      </c>
      <c r="E33" s="109">
        <f t="shared" si="0"/>
        <v>69188.490000000005</v>
      </c>
      <c r="F33" s="39"/>
      <c r="G33" s="218">
        <v>41.853000000000002</v>
      </c>
      <c r="H33" s="158">
        <f t="shared" si="7"/>
        <v>43.5719025</v>
      </c>
      <c r="I33" s="109">
        <f t="shared" si="1"/>
        <v>77383.698839999997</v>
      </c>
      <c r="J33" s="109">
        <f t="shared" si="2"/>
        <v>85400.928899999999</v>
      </c>
      <c r="K33" s="39"/>
      <c r="L33" s="218">
        <v>45.454500000000003</v>
      </c>
      <c r="M33" s="158">
        <f t="shared" si="8"/>
        <v>46.889325000000007</v>
      </c>
      <c r="N33" s="159">
        <f t="shared" si="3"/>
        <v>67989.521250000005</v>
      </c>
      <c r="O33" s="159">
        <f t="shared" si="4"/>
        <v>74788.473375000016</v>
      </c>
      <c r="P33" s="109">
        <f t="shared" si="5"/>
        <v>83287.163531250015</v>
      </c>
      <c r="Q33" s="39"/>
      <c r="R33" s="242">
        <v>59361.75</v>
      </c>
      <c r="S33" s="109">
        <f t="shared" si="9"/>
        <v>61712.4375</v>
      </c>
      <c r="T33" s="39"/>
      <c r="U33" s="289">
        <v>56056.350000000006</v>
      </c>
      <c r="V33" s="160">
        <f t="shared" si="10"/>
        <v>57944.092500000006</v>
      </c>
    </row>
    <row r="34" spans="1:22" ht="12.75" customHeight="1" x14ac:dyDescent="0.2">
      <c r="A34" s="107">
        <v>30</v>
      </c>
      <c r="B34" s="39"/>
      <c r="C34" s="218">
        <v>46.746000000000002</v>
      </c>
      <c r="D34" s="158">
        <f t="shared" si="6"/>
        <v>48.399749999999997</v>
      </c>
      <c r="E34" s="109">
        <f t="shared" si="0"/>
        <v>70179.637499999997</v>
      </c>
      <c r="F34" s="39"/>
      <c r="G34" s="218">
        <v>42.220500000000001</v>
      </c>
      <c r="H34" s="158">
        <f t="shared" si="7"/>
        <v>43.945650000000001</v>
      </c>
      <c r="I34" s="109">
        <f t="shared" si="1"/>
        <v>78047.474400000006</v>
      </c>
      <c r="J34" s="109">
        <f t="shared" si="2"/>
        <v>86133.474000000002</v>
      </c>
      <c r="K34" s="39"/>
      <c r="L34" s="218">
        <v>46.273500000000006</v>
      </c>
      <c r="M34" s="158">
        <f t="shared" si="8"/>
        <v>47.727225000000004</v>
      </c>
      <c r="N34" s="159">
        <f t="shared" si="3"/>
        <v>69204.476250000007</v>
      </c>
      <c r="O34" s="159">
        <f t="shared" si="4"/>
        <v>76124.923875000008</v>
      </c>
      <c r="P34" s="109">
        <f t="shared" si="5"/>
        <v>84775.483406250001</v>
      </c>
      <c r="Q34" s="39"/>
      <c r="R34" s="242">
        <v>59955</v>
      </c>
      <c r="S34" s="109">
        <f t="shared" si="9"/>
        <v>62329.837500000001</v>
      </c>
      <c r="T34" s="39"/>
      <c r="U34" s="289">
        <v>56960.4</v>
      </c>
      <c r="V34" s="160">
        <f t="shared" si="10"/>
        <v>58859.16750000001</v>
      </c>
    </row>
    <row r="35" spans="1:22" ht="12.75" customHeight="1" x14ac:dyDescent="0.2">
      <c r="A35" s="107">
        <v>31</v>
      </c>
      <c r="B35" s="39"/>
      <c r="C35" s="218">
        <v>47.386500000000005</v>
      </c>
      <c r="D35" s="158">
        <f t="shared" si="6"/>
        <v>49.083300000000001</v>
      </c>
      <c r="E35" s="109">
        <f t="shared" si="0"/>
        <v>71170.785000000003</v>
      </c>
      <c r="F35" s="39"/>
      <c r="G35" s="218">
        <v>42.598500000000001</v>
      </c>
      <c r="H35" s="158">
        <f t="shared" si="7"/>
        <v>44.331525000000006</v>
      </c>
      <c r="I35" s="109">
        <f t="shared" si="1"/>
        <v>78732.788400000005</v>
      </c>
      <c r="J35" s="109">
        <f t="shared" si="2"/>
        <v>86889.789000000019</v>
      </c>
      <c r="K35" s="39"/>
      <c r="L35" s="218">
        <v>47.103000000000002</v>
      </c>
      <c r="M35" s="158">
        <f t="shared" si="8"/>
        <v>48.587175000000009</v>
      </c>
      <c r="N35" s="159">
        <f t="shared" si="3"/>
        <v>70451.403750000012</v>
      </c>
      <c r="O35" s="159">
        <f t="shared" si="4"/>
        <v>77496.544125000015</v>
      </c>
      <c r="P35" s="109">
        <f t="shared" si="5"/>
        <v>86302.969593750007</v>
      </c>
      <c r="Q35" s="39"/>
      <c r="R35" s="242">
        <v>60554.55</v>
      </c>
      <c r="S35" s="109">
        <f t="shared" si="9"/>
        <v>62952.75</v>
      </c>
      <c r="T35" s="39"/>
      <c r="U35" s="289">
        <v>57897</v>
      </c>
      <c r="V35" s="160">
        <f t="shared" si="10"/>
        <v>59808.420000000006</v>
      </c>
    </row>
    <row r="36" spans="1:22" ht="12.75" customHeight="1" x14ac:dyDescent="0.2">
      <c r="A36" s="107">
        <v>32</v>
      </c>
      <c r="B36" s="39"/>
      <c r="C36" s="218">
        <v>48.058500000000002</v>
      </c>
      <c r="D36" s="158">
        <f t="shared" si="6"/>
        <v>49.755825000000009</v>
      </c>
      <c r="E36" s="109">
        <f t="shared" si="0"/>
        <v>72145.946250000008</v>
      </c>
      <c r="F36" s="39"/>
      <c r="G36" s="218">
        <v>42.955500000000001</v>
      </c>
      <c r="H36" s="158">
        <f t="shared" si="7"/>
        <v>44.728425000000001</v>
      </c>
      <c r="I36" s="109">
        <f t="shared" si="1"/>
        <v>79437.68280000001</v>
      </c>
      <c r="J36" s="109">
        <f t="shared" si="2"/>
        <v>87667.713000000003</v>
      </c>
      <c r="K36" s="39"/>
      <c r="L36" s="218">
        <v>47.953500000000005</v>
      </c>
      <c r="M36" s="158">
        <f t="shared" si="8"/>
        <v>49.458150000000003</v>
      </c>
      <c r="N36" s="159">
        <f t="shared" si="3"/>
        <v>71714.317500000005</v>
      </c>
      <c r="O36" s="159">
        <f t="shared" si="4"/>
        <v>78885.749250000008</v>
      </c>
      <c r="P36" s="109">
        <f t="shared" si="5"/>
        <v>87850.038937500009</v>
      </c>
      <c r="Q36" s="39"/>
      <c r="R36" s="242">
        <v>61160.4</v>
      </c>
      <c r="S36" s="109">
        <f t="shared" si="9"/>
        <v>63582.277500000004</v>
      </c>
      <c r="T36" s="39"/>
      <c r="U36" s="289">
        <v>58373.700000000004</v>
      </c>
      <c r="V36" s="160">
        <f t="shared" si="10"/>
        <v>60791.850000000006</v>
      </c>
    </row>
    <row r="37" spans="1:22" ht="12.75" customHeight="1" x14ac:dyDescent="0.2">
      <c r="A37" s="107">
        <v>33</v>
      </c>
      <c r="B37" s="39"/>
      <c r="C37" s="218">
        <v>48.730499999999999</v>
      </c>
      <c r="D37" s="158">
        <f t="shared" si="6"/>
        <v>50.461425000000006</v>
      </c>
      <c r="E37" s="109">
        <f t="shared" si="0"/>
        <v>73169.066250000018</v>
      </c>
      <c r="F37" s="39"/>
      <c r="G37" s="218">
        <v>43.323</v>
      </c>
      <c r="H37" s="158">
        <f t="shared" si="7"/>
        <v>45.103275000000004</v>
      </c>
      <c r="I37" s="109">
        <f t="shared" si="1"/>
        <v>80103.416400000002</v>
      </c>
      <c r="J37" s="109">
        <f t="shared" si="2"/>
        <v>88402.419000000009</v>
      </c>
      <c r="K37" s="39"/>
      <c r="L37" s="218">
        <v>48.814500000000002</v>
      </c>
      <c r="M37" s="158">
        <f t="shared" si="8"/>
        <v>50.351175000000005</v>
      </c>
      <c r="N37" s="159">
        <f t="shared" si="3"/>
        <v>73009.203750000001</v>
      </c>
      <c r="O37" s="159">
        <f t="shared" si="4"/>
        <v>80310.124125000017</v>
      </c>
      <c r="P37" s="109">
        <f t="shared" si="5"/>
        <v>89436.274593750015</v>
      </c>
      <c r="Q37" s="39"/>
      <c r="R37" s="242">
        <v>61771.5</v>
      </c>
      <c r="S37" s="109">
        <f t="shared" si="9"/>
        <v>64218.420000000006</v>
      </c>
      <c r="T37" s="39"/>
      <c r="U37" s="289">
        <v>58899.75</v>
      </c>
      <c r="V37" s="160">
        <f t="shared" si="10"/>
        <v>61292.385000000009</v>
      </c>
    </row>
    <row r="38" spans="1:22" ht="12.75" customHeight="1" x14ac:dyDescent="0.2">
      <c r="A38" s="107">
        <v>34</v>
      </c>
      <c r="B38" s="39"/>
      <c r="C38" s="218">
        <v>49.413000000000004</v>
      </c>
      <c r="D38" s="158">
        <f t="shared" si="6"/>
        <v>51.167025000000002</v>
      </c>
      <c r="E38" s="109">
        <f t="shared" si="0"/>
        <v>74192.186249999999</v>
      </c>
      <c r="F38" s="39"/>
      <c r="G38" s="218">
        <v>43.669500000000006</v>
      </c>
      <c r="H38" s="158">
        <f t="shared" si="7"/>
        <v>45.489150000000002</v>
      </c>
      <c r="I38" s="109">
        <f t="shared" si="1"/>
        <v>80788.7304</v>
      </c>
      <c r="J38" s="109">
        <f t="shared" si="2"/>
        <v>89158.734000000011</v>
      </c>
      <c r="K38" s="39"/>
      <c r="L38" s="218">
        <v>49.6965</v>
      </c>
      <c r="M38" s="158">
        <f t="shared" si="8"/>
        <v>51.255225000000003</v>
      </c>
      <c r="N38" s="159">
        <f t="shared" si="3"/>
        <v>74320.076249999998</v>
      </c>
      <c r="O38" s="159">
        <f t="shared" si="4"/>
        <v>81752.083875000011</v>
      </c>
      <c r="P38" s="109">
        <f t="shared" si="5"/>
        <v>91042.093406250002</v>
      </c>
      <c r="Q38" s="39"/>
      <c r="R38" s="242">
        <v>62388.9</v>
      </c>
      <c r="S38" s="109">
        <f t="shared" si="9"/>
        <v>64860.075000000004</v>
      </c>
      <c r="T38" s="39"/>
      <c r="U38" s="289">
        <v>59393.25</v>
      </c>
      <c r="V38" s="160">
        <f t="shared" si="10"/>
        <v>61844.737500000003</v>
      </c>
    </row>
    <row r="39" spans="1:22" ht="12.75" customHeight="1" x14ac:dyDescent="0.2">
      <c r="A39" s="110">
        <v>35</v>
      </c>
      <c r="B39" s="147"/>
      <c r="C39" s="161"/>
      <c r="D39" s="162">
        <f t="shared" si="6"/>
        <v>51.883650000000003</v>
      </c>
      <c r="E39" s="164">
        <f t="shared" si="0"/>
        <v>75231.29250000001</v>
      </c>
      <c r="F39" s="147"/>
      <c r="G39" s="161"/>
      <c r="H39" s="162">
        <f t="shared" si="7"/>
        <v>45.852975000000008</v>
      </c>
      <c r="I39" s="164">
        <f t="shared" si="1"/>
        <v>81434.883600000016</v>
      </c>
      <c r="J39" s="164">
        <f t="shared" si="2"/>
        <v>89871.83100000002</v>
      </c>
      <c r="K39" s="147"/>
      <c r="L39" s="281">
        <v>50.588999999999999</v>
      </c>
      <c r="M39" s="162">
        <f t="shared" si="8"/>
        <v>52.181325000000001</v>
      </c>
      <c r="N39" s="163">
        <f t="shared" si="3"/>
        <v>75662.921249999999</v>
      </c>
      <c r="O39" s="163">
        <f t="shared" si="4"/>
        <v>83229.213374999992</v>
      </c>
      <c r="P39" s="164">
        <f t="shared" si="5"/>
        <v>92687.078531249994</v>
      </c>
      <c r="Q39" s="147"/>
      <c r="R39" s="261">
        <v>63013.65</v>
      </c>
      <c r="S39" s="164">
        <f t="shared" si="9"/>
        <v>65508.345000000001</v>
      </c>
      <c r="T39" s="147"/>
      <c r="U39" s="291">
        <v>59895.15</v>
      </c>
      <c r="V39" s="165">
        <f t="shared" si="10"/>
        <v>62362.912500000006</v>
      </c>
    </row>
    <row r="40" spans="1:22" ht="12.75" hidden="1" customHeight="1" x14ac:dyDescent="0.2">
      <c r="A40" s="136">
        <v>36</v>
      </c>
      <c r="B40" s="39"/>
      <c r="C40" s="136"/>
      <c r="D40" s="136"/>
      <c r="E40" s="104"/>
      <c r="F40" s="39"/>
      <c r="G40" s="136"/>
      <c r="H40" s="136"/>
      <c r="I40" s="104"/>
      <c r="J40" s="104"/>
      <c r="K40" s="39"/>
      <c r="L40" s="218">
        <v>51.502499999999998</v>
      </c>
      <c r="M40" s="158">
        <f t="shared" si="8"/>
        <v>53.118450000000003</v>
      </c>
      <c r="N40" s="159">
        <f t="shared" si="3"/>
        <v>77021.752500000002</v>
      </c>
      <c r="O40" s="159">
        <f t="shared" si="4"/>
        <v>84723.927750000003</v>
      </c>
      <c r="P40" s="109">
        <f t="shared" si="5"/>
        <v>94351.64681250001</v>
      </c>
      <c r="Q40" s="39"/>
      <c r="R40" s="242">
        <v>63643.65</v>
      </c>
      <c r="S40" s="109">
        <f t="shared" si="9"/>
        <v>66164.332500000004</v>
      </c>
      <c r="T40" s="39"/>
      <c r="U40" s="289">
        <v>60412.800000000003</v>
      </c>
      <c r="V40" s="166">
        <f t="shared" si="10"/>
        <v>62889.907500000001</v>
      </c>
    </row>
    <row r="41" spans="1:22" ht="12.75" hidden="1" customHeight="1" x14ac:dyDescent="0.2">
      <c r="A41" s="136">
        <v>37</v>
      </c>
      <c r="B41" s="39"/>
      <c r="C41" s="167"/>
      <c r="D41" s="167"/>
      <c r="E41" s="104"/>
      <c r="F41" s="39"/>
      <c r="G41" s="167"/>
      <c r="H41" s="167"/>
      <c r="I41" s="104"/>
      <c r="J41" s="104"/>
      <c r="K41" s="39"/>
      <c r="L41" s="218">
        <v>52.426500000000004</v>
      </c>
      <c r="M41" s="158">
        <f t="shared" si="8"/>
        <v>54.077624999999998</v>
      </c>
      <c r="N41" s="159">
        <f t="shared" si="3"/>
        <v>78412.556249999994</v>
      </c>
      <c r="O41" s="159">
        <f t="shared" si="4"/>
        <v>86253.811874999999</v>
      </c>
      <c r="P41" s="109">
        <f t="shared" si="5"/>
        <v>96055.381406249988</v>
      </c>
      <c r="Q41" s="39"/>
      <c r="R41" s="104"/>
      <c r="S41" s="109">
        <f t="shared" si="9"/>
        <v>66825.832500000004</v>
      </c>
      <c r="T41" s="39"/>
      <c r="U41" s="289">
        <v>60930.450000000004</v>
      </c>
      <c r="V41" s="166">
        <f t="shared" si="10"/>
        <v>63433.440000000002</v>
      </c>
    </row>
    <row r="42" spans="1:22" ht="12.75" hidden="1" customHeight="1" x14ac:dyDescent="0.2">
      <c r="A42" s="175"/>
      <c r="B42" s="175"/>
      <c r="C42" s="117"/>
      <c r="D42" s="117"/>
      <c r="E42" s="175"/>
      <c r="F42" s="175"/>
      <c r="G42" s="117"/>
      <c r="H42" s="117"/>
      <c r="I42" s="175"/>
      <c r="J42" s="175"/>
      <c r="K42" s="175"/>
      <c r="L42" s="218">
        <v>53.739000000000004</v>
      </c>
      <c r="M42" s="158">
        <f t="shared" si="8"/>
        <v>55.04782500000001</v>
      </c>
      <c r="N42" s="159">
        <f t="shared" si="3"/>
        <v>79819.346250000017</v>
      </c>
      <c r="O42" s="159">
        <f t="shared" si="4"/>
        <v>87801.280875000026</v>
      </c>
      <c r="P42" s="109">
        <f t="shared" si="5"/>
        <v>97778.699156250019</v>
      </c>
      <c r="Q42" s="175"/>
      <c r="R42" s="175"/>
      <c r="S42" s="175"/>
      <c r="T42" s="175"/>
      <c r="U42" s="289">
        <v>61448.100000000006</v>
      </c>
      <c r="V42" s="166">
        <f t="shared" si="10"/>
        <v>63976.972500000011</v>
      </c>
    </row>
    <row r="43" spans="1:22" ht="12.75" hidden="1" customHeight="1" x14ac:dyDescent="0.2">
      <c r="A43" s="175"/>
      <c r="B43" s="283"/>
      <c r="C43" s="284"/>
      <c r="D43" s="284"/>
      <c r="E43" s="285"/>
      <c r="F43" s="283"/>
      <c r="G43" s="286"/>
      <c r="H43" s="286"/>
      <c r="I43" s="285"/>
      <c r="J43" s="285"/>
      <c r="K43" s="283">
        <f t="shared" ref="K43:T43" si="11">SUM(K4:K42)</f>
        <v>0</v>
      </c>
      <c r="L43" s="218">
        <v>54.264000000000003</v>
      </c>
      <c r="M43" s="158">
        <f t="shared" si="8"/>
        <v>56.425950000000007</v>
      </c>
      <c r="N43" s="159">
        <f t="shared" si="3"/>
        <v>81817.627500000017</v>
      </c>
      <c r="O43" s="159">
        <f t="shared" si="4"/>
        <v>89999.390250000011</v>
      </c>
      <c r="P43" s="109">
        <f t="shared" si="5"/>
        <v>100226.5936875</v>
      </c>
      <c r="Q43" s="283">
        <f t="shared" si="11"/>
        <v>0</v>
      </c>
      <c r="R43" s="287"/>
      <c r="S43" s="287"/>
      <c r="T43" s="283">
        <f t="shared" si="11"/>
        <v>0</v>
      </c>
      <c r="U43" s="289">
        <v>61965.75</v>
      </c>
      <c r="V43" s="166">
        <f t="shared" si="10"/>
        <v>64520.505000000012</v>
      </c>
    </row>
    <row r="44" spans="1:22" ht="5.25" customHeight="1" x14ac:dyDescent="0.2">
      <c r="L44" s="135"/>
      <c r="M44" s="135"/>
      <c r="N44" s="83"/>
      <c r="O44" s="83"/>
      <c r="P44" s="122"/>
      <c r="U44" s="122"/>
    </row>
    <row r="45" spans="1:22" ht="12.75" customHeight="1" x14ac:dyDescent="0.2">
      <c r="A45" s="27" t="s">
        <v>301</v>
      </c>
    </row>
    <row r="46" spans="1:22" ht="12.75" customHeight="1" x14ac:dyDescent="0.2">
      <c r="D46" s="27"/>
    </row>
    <row r="47" spans="1:22" ht="12.75" customHeight="1" x14ac:dyDescent="0.2">
      <c r="D47" s="27"/>
    </row>
    <row r="48" spans="1:22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rintOptions horizontalCentered="1"/>
  <pageMargins left="0.2" right="0.2" top="1" bottom="0.5" header="0.5" footer="0"/>
  <pageSetup orientation="landscape" r:id="rId1"/>
  <headerFooter>
    <oddHeader>&amp;C&amp;"Arial,Bold"&amp;12POWHATAN COUNTY PUBLIC SCHOOLS
HEALTH PAY SCHEDULES FOR SCHOOL YEAR 2022 - 2023&amp;R&amp;"Arial,Italic"&amp;11Approved
4/19/2022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1001"/>
  <sheetViews>
    <sheetView workbookViewId="0">
      <selection activeCell="I2" sqref="A1:XFD1048576"/>
    </sheetView>
  </sheetViews>
  <sheetFormatPr defaultColWidth="14.42578125" defaultRowHeight="15" customHeight="1" x14ac:dyDescent="0.2"/>
  <cols>
    <col min="1" max="1" width="5" customWidth="1"/>
    <col min="2" max="2" width="0.5703125" customWidth="1"/>
    <col min="3" max="3" width="10.5703125" hidden="1" customWidth="1"/>
    <col min="4" max="4" width="10.5703125" customWidth="1"/>
    <col min="5" max="5" width="0.5703125" customWidth="1"/>
    <col min="6" max="6" width="10.28515625" hidden="1" customWidth="1"/>
    <col min="7" max="7" width="10.28515625" customWidth="1"/>
    <col min="8" max="8" width="0.5703125" customWidth="1"/>
    <col min="9" max="9" width="11.85546875" hidden="1" customWidth="1"/>
    <col min="10" max="10" width="11.85546875" customWidth="1"/>
    <col min="11" max="11" width="0.5703125" customWidth="1"/>
    <col min="12" max="12" width="9.5703125" hidden="1" customWidth="1"/>
    <col min="13" max="13" width="9.5703125" customWidth="1"/>
    <col min="14" max="14" width="9.42578125" customWidth="1"/>
    <col min="15" max="15" width="0.85546875" customWidth="1"/>
    <col min="16" max="16" width="9.7109375" hidden="1" customWidth="1"/>
    <col min="17" max="17" width="9.7109375" customWidth="1"/>
    <col min="18" max="18" width="8.7109375" customWidth="1"/>
    <col min="19" max="19" width="0.85546875" customWidth="1"/>
    <col min="20" max="20" width="9.28515625" hidden="1" customWidth="1"/>
    <col min="21" max="21" width="9.28515625" customWidth="1"/>
    <col min="22" max="22" width="10.140625" customWidth="1"/>
    <col min="23" max="23" width="0.85546875" customWidth="1"/>
    <col min="24" max="24" width="11.5703125" hidden="1" customWidth="1"/>
    <col min="25" max="25" width="11.5703125" customWidth="1"/>
    <col min="26" max="26" width="0.85546875" customWidth="1"/>
    <col min="27" max="27" width="23.5703125" customWidth="1"/>
    <col min="28" max="28" width="19.7109375" customWidth="1"/>
    <col min="29" max="44" width="8" customWidth="1"/>
  </cols>
  <sheetData>
    <row r="2" spans="1:28" ht="12.75" customHeight="1" x14ac:dyDescent="0.2">
      <c r="A2" s="92"/>
      <c r="B2" s="93"/>
      <c r="C2" s="124"/>
      <c r="D2" s="124"/>
      <c r="E2" s="93"/>
      <c r="F2" s="259" t="s">
        <v>89</v>
      </c>
      <c r="G2" s="124" t="s">
        <v>89</v>
      </c>
      <c r="H2" s="93"/>
      <c r="I2" s="259" t="s">
        <v>90</v>
      </c>
      <c r="J2" s="124" t="s">
        <v>90</v>
      </c>
      <c r="K2" s="93"/>
      <c r="L2" s="124"/>
      <c r="M2" s="124"/>
      <c r="N2" s="168" t="s">
        <v>91</v>
      </c>
      <c r="O2" s="93"/>
      <c r="P2" s="295" t="s">
        <v>92</v>
      </c>
      <c r="Q2" s="169" t="s">
        <v>92</v>
      </c>
      <c r="R2" s="170"/>
      <c r="S2" s="93"/>
      <c r="T2" s="298" t="s">
        <v>93</v>
      </c>
      <c r="U2" s="150" t="s">
        <v>93</v>
      </c>
      <c r="V2" s="171"/>
      <c r="W2" s="93"/>
      <c r="X2" s="259" t="s">
        <v>94</v>
      </c>
      <c r="Y2" s="125" t="s">
        <v>94</v>
      </c>
    </row>
    <row r="3" spans="1:28" ht="12.75" customHeight="1" x14ac:dyDescent="0.2">
      <c r="A3" s="156" t="s">
        <v>8</v>
      </c>
      <c r="B3" s="43"/>
      <c r="C3" s="260" t="s">
        <v>87</v>
      </c>
      <c r="D3" s="126" t="s">
        <v>87</v>
      </c>
      <c r="E3" s="43"/>
      <c r="F3" s="260" t="s">
        <v>37</v>
      </c>
      <c r="G3" s="126" t="s">
        <v>37</v>
      </c>
      <c r="H3" s="43"/>
      <c r="I3" s="260" t="s">
        <v>95</v>
      </c>
      <c r="J3" s="126" t="s">
        <v>95</v>
      </c>
      <c r="K3" s="43"/>
      <c r="L3" s="260" t="s">
        <v>91</v>
      </c>
      <c r="M3" s="126" t="s">
        <v>91</v>
      </c>
      <c r="N3" s="157" t="s">
        <v>96</v>
      </c>
      <c r="O3" s="43"/>
      <c r="P3" s="260" t="s">
        <v>59</v>
      </c>
      <c r="Q3" s="126" t="s">
        <v>59</v>
      </c>
      <c r="R3" s="157" t="s">
        <v>65</v>
      </c>
      <c r="S3" s="43"/>
      <c r="T3" s="260" t="s">
        <v>59</v>
      </c>
      <c r="U3" s="126" t="s">
        <v>59</v>
      </c>
      <c r="V3" s="157" t="s">
        <v>65</v>
      </c>
      <c r="W3" s="43"/>
      <c r="X3" s="288" t="s">
        <v>97</v>
      </c>
      <c r="Y3" s="127" t="s">
        <v>97</v>
      </c>
    </row>
    <row r="4" spans="1:28" ht="12.75" customHeight="1" x14ac:dyDescent="0.2">
      <c r="A4" s="107">
        <v>0</v>
      </c>
      <c r="B4" s="43"/>
      <c r="C4" s="289">
        <v>60616.5</v>
      </c>
      <c r="D4" s="166">
        <f>C4*1.045</f>
        <v>63344.242499999993</v>
      </c>
      <c r="E4" s="39"/>
      <c r="F4" s="289">
        <v>42260.4</v>
      </c>
      <c r="G4" s="166">
        <f>F4*1.045</f>
        <v>44162.117999999995</v>
      </c>
      <c r="H4" s="39"/>
      <c r="I4" s="289">
        <v>35357.700000000004</v>
      </c>
      <c r="J4" s="166">
        <f>I4*1.045</f>
        <v>36948.796500000004</v>
      </c>
      <c r="K4" s="39"/>
      <c r="L4" s="289">
        <v>29466.15</v>
      </c>
      <c r="M4" s="166">
        <f>L4*1.045</f>
        <v>30792.126749999999</v>
      </c>
      <c r="N4" s="137">
        <f>SUM(M4/245)*210</f>
        <v>26393.251499999998</v>
      </c>
      <c r="O4" s="39"/>
      <c r="P4" s="218">
        <v>23.383500000000002</v>
      </c>
      <c r="Q4" s="158">
        <f>P4*1.045</f>
        <v>24.435757500000001</v>
      </c>
      <c r="R4" s="109">
        <f>Q4*245*8</f>
        <v>47894.084699999999</v>
      </c>
      <c r="S4" s="39"/>
      <c r="T4" s="218">
        <v>19.026000000000003</v>
      </c>
      <c r="U4" s="158">
        <f>T4*1.045</f>
        <v>19.882170000000002</v>
      </c>
      <c r="V4" s="109">
        <f>U4*245*8</f>
        <v>38969.053200000002</v>
      </c>
      <c r="W4" s="39"/>
      <c r="X4" s="289">
        <v>47430.6</v>
      </c>
      <c r="Y4" s="160">
        <f>X4*1.045</f>
        <v>49564.976999999992</v>
      </c>
      <c r="AB4" s="135"/>
    </row>
    <row r="5" spans="1:28" ht="12.75" customHeight="1" x14ac:dyDescent="0.2">
      <c r="A5" s="107">
        <v>1</v>
      </c>
      <c r="B5" s="43"/>
      <c r="C5" s="289">
        <v>60816.5</v>
      </c>
      <c r="D5" s="166">
        <f>C4*1.05</f>
        <v>63647.325000000004</v>
      </c>
      <c r="E5" s="39"/>
      <c r="F5" s="289">
        <v>42310.400000000001</v>
      </c>
      <c r="G5" s="166">
        <f>F4*1.05</f>
        <v>44373.420000000006</v>
      </c>
      <c r="H5" s="39"/>
      <c r="I5" s="289">
        <v>35407.700000000004</v>
      </c>
      <c r="J5" s="166">
        <f>I4*1.05</f>
        <v>37125.585000000006</v>
      </c>
      <c r="K5" s="39"/>
      <c r="L5" s="289">
        <v>29516.15</v>
      </c>
      <c r="M5" s="166">
        <f>L4*1.05</f>
        <v>30939.457500000004</v>
      </c>
      <c r="N5" s="137">
        <f t="shared" ref="N5:N42" si="0">SUM(M5/245)*210</f>
        <v>26519.535000000003</v>
      </c>
      <c r="O5" s="39"/>
      <c r="P5" s="218">
        <v>23.403500000000001</v>
      </c>
      <c r="Q5" s="158">
        <f>P4*1.05</f>
        <v>24.552675000000004</v>
      </c>
      <c r="R5" s="109">
        <f t="shared" ref="R5:R43" si="1">Q5*245*8</f>
        <v>48123.243000000009</v>
      </c>
      <c r="S5" s="39"/>
      <c r="T5" s="218">
        <v>19.046000000000003</v>
      </c>
      <c r="U5" s="158">
        <f>T4*1.05</f>
        <v>19.977300000000003</v>
      </c>
      <c r="V5" s="109">
        <f t="shared" ref="V5:V43" si="2">U5*245*8</f>
        <v>39155.508000000009</v>
      </c>
      <c r="W5" s="39"/>
      <c r="X5" s="289">
        <v>47480.6</v>
      </c>
      <c r="Y5" s="160">
        <f>X4*1.05</f>
        <v>49802.13</v>
      </c>
      <c r="AB5" s="135"/>
    </row>
    <row r="6" spans="1:28" ht="12.75" customHeight="1" x14ac:dyDescent="0.2">
      <c r="A6" s="107">
        <v>2</v>
      </c>
      <c r="B6" s="39"/>
      <c r="C6" s="289">
        <v>61116.5</v>
      </c>
      <c r="D6" s="166">
        <f t="shared" ref="D6:D43" si="3">C5*1.05</f>
        <v>63857.325000000004</v>
      </c>
      <c r="E6" s="39"/>
      <c r="F6" s="289">
        <v>42385.4</v>
      </c>
      <c r="G6" s="166">
        <f t="shared" ref="G6:G42" si="4">F5*1.05</f>
        <v>44425.920000000006</v>
      </c>
      <c r="H6" s="39"/>
      <c r="I6" s="292">
        <v>35482.700000000004</v>
      </c>
      <c r="J6" s="166">
        <f t="shared" ref="J6:J53" si="5">I5*1.05</f>
        <v>37178.085000000006</v>
      </c>
      <c r="K6" s="39"/>
      <c r="L6" s="289">
        <v>29591.15</v>
      </c>
      <c r="M6" s="166">
        <f t="shared" ref="M6:M52" si="6">L5*1.05</f>
        <v>30991.957500000004</v>
      </c>
      <c r="N6" s="137">
        <f t="shared" si="0"/>
        <v>26564.535000000003</v>
      </c>
      <c r="O6" s="39"/>
      <c r="P6" s="218">
        <v>23.4435</v>
      </c>
      <c r="Q6" s="158">
        <f t="shared" ref="Q6:Q43" si="7">P5*1.05</f>
        <v>24.573675000000001</v>
      </c>
      <c r="R6" s="109">
        <f t="shared" si="1"/>
        <v>48164.403000000006</v>
      </c>
      <c r="S6" s="39"/>
      <c r="T6" s="218">
        <v>19.086000000000002</v>
      </c>
      <c r="U6" s="158">
        <f t="shared" ref="U6:U43" si="8">T5*1.05</f>
        <v>19.998300000000004</v>
      </c>
      <c r="V6" s="109">
        <f t="shared" si="2"/>
        <v>39196.668000000005</v>
      </c>
      <c r="W6" s="39"/>
      <c r="X6" s="289">
        <v>47555.6</v>
      </c>
      <c r="Y6" s="160">
        <f t="shared" ref="Y6:Y49" si="9">X5*1.05</f>
        <v>49854.63</v>
      </c>
      <c r="AA6" s="27" t="s">
        <v>11</v>
      </c>
      <c r="AB6" s="135"/>
    </row>
    <row r="7" spans="1:28" ht="12.75" customHeight="1" x14ac:dyDescent="0.2">
      <c r="A7" s="107">
        <v>3</v>
      </c>
      <c r="B7" s="39"/>
      <c r="C7" s="289">
        <v>61566.75</v>
      </c>
      <c r="D7" s="166">
        <f t="shared" si="3"/>
        <v>64172.325000000004</v>
      </c>
      <c r="E7" s="39"/>
      <c r="F7" s="289">
        <v>42485.200000000004</v>
      </c>
      <c r="G7" s="166">
        <f t="shared" si="4"/>
        <v>44504.670000000006</v>
      </c>
      <c r="H7" s="39"/>
      <c r="I7" s="293">
        <v>35582.950000000004</v>
      </c>
      <c r="J7" s="166">
        <f t="shared" si="5"/>
        <v>37256.835000000006</v>
      </c>
      <c r="K7" s="39"/>
      <c r="L7" s="289">
        <v>29662</v>
      </c>
      <c r="M7" s="166">
        <f t="shared" si="6"/>
        <v>31070.707500000004</v>
      </c>
      <c r="N7" s="137">
        <f t="shared" si="0"/>
        <v>26632.035000000003</v>
      </c>
      <c r="O7" s="39"/>
      <c r="P7" s="296">
        <v>23.498999999999999</v>
      </c>
      <c r="Q7" s="158">
        <f t="shared" si="7"/>
        <v>24.615675</v>
      </c>
      <c r="R7" s="109">
        <f t="shared" si="1"/>
        <v>48246.722999999998</v>
      </c>
      <c r="S7" s="39"/>
      <c r="T7" s="218">
        <v>19.150500000000005</v>
      </c>
      <c r="U7" s="158">
        <f t="shared" si="8"/>
        <v>20.040300000000002</v>
      </c>
      <c r="V7" s="109">
        <f t="shared" si="2"/>
        <v>39278.988000000005</v>
      </c>
      <c r="W7" s="39"/>
      <c r="X7" s="289">
        <v>47661.599999999999</v>
      </c>
      <c r="Y7" s="160">
        <f t="shared" si="9"/>
        <v>49933.38</v>
      </c>
      <c r="AA7" s="34"/>
      <c r="AB7" s="35"/>
    </row>
    <row r="8" spans="1:28" ht="12.75" customHeight="1" x14ac:dyDescent="0.2">
      <c r="A8" s="107">
        <v>4</v>
      </c>
      <c r="B8" s="39"/>
      <c r="C8" s="289">
        <v>62413.05</v>
      </c>
      <c r="D8" s="166">
        <f t="shared" si="3"/>
        <v>64645.087500000001</v>
      </c>
      <c r="E8" s="39"/>
      <c r="F8" s="289">
        <v>42635</v>
      </c>
      <c r="G8" s="166">
        <f t="shared" si="4"/>
        <v>44609.460000000006</v>
      </c>
      <c r="H8" s="39"/>
      <c r="I8" s="293">
        <v>35701.050000000003</v>
      </c>
      <c r="J8" s="166">
        <f t="shared" si="5"/>
        <v>37362.097500000003</v>
      </c>
      <c r="K8" s="39"/>
      <c r="L8" s="289">
        <v>29751.75</v>
      </c>
      <c r="M8" s="166">
        <f t="shared" si="6"/>
        <v>31145.100000000002</v>
      </c>
      <c r="N8" s="137">
        <f t="shared" si="0"/>
        <v>26695.800000000003</v>
      </c>
      <c r="O8" s="39"/>
      <c r="P8" s="296">
        <v>23.562000000000001</v>
      </c>
      <c r="Q8" s="158">
        <f t="shared" si="7"/>
        <v>24.673950000000001</v>
      </c>
      <c r="R8" s="109">
        <f t="shared" si="1"/>
        <v>48360.942000000003</v>
      </c>
      <c r="S8" s="39"/>
      <c r="T8" s="218">
        <v>19.215</v>
      </c>
      <c r="U8" s="158">
        <f t="shared" si="8"/>
        <v>20.108025000000005</v>
      </c>
      <c r="V8" s="109">
        <f t="shared" si="2"/>
        <v>39411.729000000007</v>
      </c>
      <c r="W8" s="39"/>
      <c r="X8" s="289">
        <v>47756.1</v>
      </c>
      <c r="Y8" s="160">
        <f t="shared" si="9"/>
        <v>50044.68</v>
      </c>
      <c r="AA8" s="27" t="s">
        <v>98</v>
      </c>
      <c r="AB8" s="35"/>
    </row>
    <row r="9" spans="1:28" ht="12.75" customHeight="1" x14ac:dyDescent="0.2">
      <c r="A9" s="107">
        <v>5</v>
      </c>
      <c r="B9" s="39"/>
      <c r="C9" s="289">
        <v>63013.65</v>
      </c>
      <c r="D9" s="166">
        <f t="shared" si="3"/>
        <v>65533.702500000007</v>
      </c>
      <c r="E9" s="39"/>
      <c r="F9" s="289">
        <v>42809.85</v>
      </c>
      <c r="G9" s="166">
        <f t="shared" si="4"/>
        <v>44766.75</v>
      </c>
      <c r="H9" s="39"/>
      <c r="I9" s="293">
        <v>35872.200000000004</v>
      </c>
      <c r="J9" s="166">
        <f t="shared" si="5"/>
        <v>37486.102500000008</v>
      </c>
      <c r="K9" s="39"/>
      <c r="L9" s="289">
        <v>29894.550000000003</v>
      </c>
      <c r="M9" s="166">
        <f t="shared" si="6"/>
        <v>31239.337500000001</v>
      </c>
      <c r="N9" s="137">
        <f t="shared" si="0"/>
        <v>26776.575000000001</v>
      </c>
      <c r="O9" s="39"/>
      <c r="P9" s="296">
        <v>23.635500000000004</v>
      </c>
      <c r="Q9" s="158">
        <f t="shared" si="7"/>
        <v>24.740100000000002</v>
      </c>
      <c r="R9" s="109">
        <f t="shared" si="1"/>
        <v>48490.596000000005</v>
      </c>
      <c r="S9" s="39"/>
      <c r="T9" s="218">
        <v>19.3095</v>
      </c>
      <c r="U9" s="158">
        <f t="shared" si="8"/>
        <v>20.175750000000001</v>
      </c>
      <c r="V9" s="109">
        <f t="shared" si="2"/>
        <v>39544.47</v>
      </c>
      <c r="W9" s="39"/>
      <c r="X9" s="289">
        <v>47896.800000000003</v>
      </c>
      <c r="Y9" s="160">
        <f t="shared" si="9"/>
        <v>50143.904999999999</v>
      </c>
      <c r="AA9" s="173" t="s">
        <v>264</v>
      </c>
      <c r="AB9" s="35"/>
    </row>
    <row r="10" spans="1:28" ht="12.75" customHeight="1" x14ac:dyDescent="0.2">
      <c r="A10" s="107">
        <v>6</v>
      </c>
      <c r="B10" s="39"/>
      <c r="C10" s="289">
        <v>63328.65</v>
      </c>
      <c r="D10" s="166">
        <f t="shared" si="3"/>
        <v>66164.332500000004</v>
      </c>
      <c r="E10" s="39"/>
      <c r="F10" s="289">
        <v>43009.4</v>
      </c>
      <c r="G10" s="166">
        <f t="shared" si="4"/>
        <v>44950.342499999999</v>
      </c>
      <c r="H10" s="39"/>
      <c r="I10" s="292">
        <v>36360.450000000004</v>
      </c>
      <c r="J10" s="166">
        <f t="shared" si="5"/>
        <v>37665.810000000005</v>
      </c>
      <c r="K10" s="39"/>
      <c r="L10" s="289">
        <v>30014.25</v>
      </c>
      <c r="M10" s="166">
        <f t="shared" si="6"/>
        <v>31389.277500000004</v>
      </c>
      <c r="N10" s="137">
        <f t="shared" si="0"/>
        <v>26905.095000000005</v>
      </c>
      <c r="O10" s="39"/>
      <c r="P10" s="296">
        <v>23.919</v>
      </c>
      <c r="Q10" s="158">
        <f t="shared" si="7"/>
        <v>24.817275000000006</v>
      </c>
      <c r="R10" s="109">
        <f t="shared" si="1"/>
        <v>48641.859000000011</v>
      </c>
      <c r="S10" s="39"/>
      <c r="T10" s="218">
        <v>19.53</v>
      </c>
      <c r="U10" s="158">
        <f t="shared" si="8"/>
        <v>20.274975000000001</v>
      </c>
      <c r="V10" s="109">
        <f t="shared" si="2"/>
        <v>39738.951000000001</v>
      </c>
      <c r="W10" s="39"/>
      <c r="X10" s="289">
        <v>48371.4</v>
      </c>
      <c r="Y10" s="160">
        <f t="shared" si="9"/>
        <v>50291.640000000007</v>
      </c>
      <c r="AA10" s="273" t="s">
        <v>302</v>
      </c>
      <c r="AB10" s="35"/>
    </row>
    <row r="11" spans="1:28" ht="12.75" customHeight="1" x14ac:dyDescent="0.2">
      <c r="A11" s="107">
        <v>7</v>
      </c>
      <c r="B11" s="39"/>
      <c r="C11" s="289">
        <v>63936.600000000006</v>
      </c>
      <c r="D11" s="166">
        <f t="shared" si="3"/>
        <v>66495.082500000004</v>
      </c>
      <c r="E11" s="39"/>
      <c r="F11" s="289">
        <v>43319.85</v>
      </c>
      <c r="G11" s="166">
        <f t="shared" si="4"/>
        <v>45159.87</v>
      </c>
      <c r="H11" s="39"/>
      <c r="I11" s="292">
        <v>36855</v>
      </c>
      <c r="J11" s="166">
        <f t="shared" si="5"/>
        <v>38178.472500000003</v>
      </c>
      <c r="K11" s="39"/>
      <c r="L11" s="289">
        <v>30133.95</v>
      </c>
      <c r="M11" s="166">
        <f t="shared" si="6"/>
        <v>31514.962500000001</v>
      </c>
      <c r="N11" s="137">
        <f t="shared" si="0"/>
        <v>27012.824999999997</v>
      </c>
      <c r="O11" s="39"/>
      <c r="P11" s="296">
        <v>24.202500000000001</v>
      </c>
      <c r="Q11" s="158">
        <f t="shared" si="7"/>
        <v>25.11495</v>
      </c>
      <c r="R11" s="109">
        <f t="shared" si="1"/>
        <v>49225.302000000003</v>
      </c>
      <c r="S11" s="39"/>
      <c r="T11" s="218">
        <v>19.813500000000001</v>
      </c>
      <c r="U11" s="158">
        <f t="shared" si="8"/>
        <v>20.506500000000003</v>
      </c>
      <c r="V11" s="109">
        <f t="shared" si="2"/>
        <v>40192.740000000005</v>
      </c>
      <c r="W11" s="39"/>
      <c r="X11" s="289">
        <v>48465.9</v>
      </c>
      <c r="Y11" s="160">
        <f t="shared" si="9"/>
        <v>50789.97</v>
      </c>
      <c r="AA11" s="273" t="s">
        <v>309</v>
      </c>
      <c r="AB11" s="35"/>
    </row>
    <row r="12" spans="1:28" ht="12.75" customHeight="1" x14ac:dyDescent="0.2">
      <c r="A12" s="107">
        <v>8</v>
      </c>
      <c r="B12" s="39"/>
      <c r="C12" s="289">
        <v>64549.8</v>
      </c>
      <c r="D12" s="166">
        <f t="shared" si="3"/>
        <v>67133.430000000008</v>
      </c>
      <c r="E12" s="39"/>
      <c r="F12" s="289">
        <v>43752.450000000004</v>
      </c>
      <c r="G12" s="166">
        <f t="shared" si="4"/>
        <v>45485.842499999999</v>
      </c>
      <c r="H12" s="39"/>
      <c r="I12" s="292">
        <v>37355.85</v>
      </c>
      <c r="J12" s="166">
        <f t="shared" si="5"/>
        <v>38697.75</v>
      </c>
      <c r="K12" s="39"/>
      <c r="L12" s="289">
        <v>30254.7</v>
      </c>
      <c r="M12" s="166">
        <f t="shared" si="6"/>
        <v>31640.647500000003</v>
      </c>
      <c r="N12" s="137">
        <f t="shared" si="0"/>
        <v>27120.555</v>
      </c>
      <c r="O12" s="39"/>
      <c r="P12" s="296">
        <v>24.496499999999997</v>
      </c>
      <c r="Q12" s="158">
        <f t="shared" si="7"/>
        <v>25.412625000000002</v>
      </c>
      <c r="R12" s="109">
        <f t="shared" si="1"/>
        <v>49808.745000000003</v>
      </c>
      <c r="S12" s="39"/>
      <c r="T12" s="218">
        <v>20.107499999999998</v>
      </c>
      <c r="U12" s="158">
        <f t="shared" si="8"/>
        <v>20.804175000000001</v>
      </c>
      <c r="V12" s="109">
        <f t="shared" si="2"/>
        <v>40776.183000000005</v>
      </c>
      <c r="W12" s="39"/>
      <c r="X12" s="289">
        <v>48612.9</v>
      </c>
      <c r="Y12" s="160">
        <f t="shared" si="9"/>
        <v>50889.195000000007</v>
      </c>
      <c r="AB12" s="35"/>
    </row>
    <row r="13" spans="1:28" ht="12.75" customHeight="1" x14ac:dyDescent="0.2">
      <c r="A13" s="107">
        <v>9</v>
      </c>
      <c r="B13" s="39"/>
      <c r="C13" s="289">
        <v>65169.3</v>
      </c>
      <c r="D13" s="166">
        <f t="shared" si="3"/>
        <v>67777.290000000008</v>
      </c>
      <c r="E13" s="39"/>
      <c r="F13" s="289">
        <v>44190.3</v>
      </c>
      <c r="G13" s="166">
        <f t="shared" si="4"/>
        <v>45940.072500000009</v>
      </c>
      <c r="H13" s="39"/>
      <c r="I13" s="292">
        <v>37864.050000000003</v>
      </c>
      <c r="J13" s="166">
        <f t="shared" si="5"/>
        <v>39223.642500000002</v>
      </c>
      <c r="K13" s="39"/>
      <c r="L13" s="289">
        <v>30375.45</v>
      </c>
      <c r="M13" s="166">
        <f t="shared" si="6"/>
        <v>31767.435000000001</v>
      </c>
      <c r="N13" s="137">
        <f t="shared" si="0"/>
        <v>27229.230000000003</v>
      </c>
      <c r="O13" s="39"/>
      <c r="P13" s="296">
        <v>24.790500000000002</v>
      </c>
      <c r="Q13" s="158">
        <f t="shared" si="7"/>
        <v>25.721325</v>
      </c>
      <c r="R13" s="109">
        <f t="shared" si="1"/>
        <v>50413.796999999999</v>
      </c>
      <c r="S13" s="39"/>
      <c r="T13" s="218">
        <v>20.4435</v>
      </c>
      <c r="U13" s="158">
        <f t="shared" si="8"/>
        <v>21.112874999999999</v>
      </c>
      <c r="V13" s="109">
        <f t="shared" si="2"/>
        <v>41381.235000000001</v>
      </c>
      <c r="W13" s="39"/>
      <c r="X13" s="289">
        <v>48855.450000000004</v>
      </c>
      <c r="Y13" s="160">
        <f t="shared" si="9"/>
        <v>51043.545000000006</v>
      </c>
      <c r="AB13" s="35"/>
    </row>
    <row r="14" spans="1:28" ht="12.75" customHeight="1" x14ac:dyDescent="0.2">
      <c r="A14" s="107">
        <v>10</v>
      </c>
      <c r="B14" s="39"/>
      <c r="C14" s="289">
        <v>65795.100000000006</v>
      </c>
      <c r="D14" s="166">
        <f t="shared" si="3"/>
        <v>68427.764999999999</v>
      </c>
      <c r="E14" s="39"/>
      <c r="F14" s="289">
        <v>44852.85</v>
      </c>
      <c r="G14" s="166">
        <f t="shared" si="4"/>
        <v>46399.815000000002</v>
      </c>
      <c r="H14" s="39"/>
      <c r="I14" s="292">
        <v>38378.550000000003</v>
      </c>
      <c r="J14" s="166">
        <f t="shared" si="5"/>
        <v>39757.252500000002</v>
      </c>
      <c r="K14" s="39"/>
      <c r="L14" s="289">
        <v>30497.25</v>
      </c>
      <c r="M14" s="166">
        <f t="shared" si="6"/>
        <v>31894.222500000003</v>
      </c>
      <c r="N14" s="137">
        <f t="shared" si="0"/>
        <v>27337.905000000006</v>
      </c>
      <c r="O14" s="39"/>
      <c r="P14" s="296">
        <v>25.094999999999999</v>
      </c>
      <c r="Q14" s="158">
        <f t="shared" si="7"/>
        <v>26.030025000000002</v>
      </c>
      <c r="R14" s="109">
        <f t="shared" si="1"/>
        <v>51018.849000000002</v>
      </c>
      <c r="S14" s="39"/>
      <c r="T14" s="218">
        <v>20.790000000000003</v>
      </c>
      <c r="U14" s="158">
        <f t="shared" si="8"/>
        <v>21.465675000000001</v>
      </c>
      <c r="V14" s="109">
        <f t="shared" si="2"/>
        <v>42072.723000000005</v>
      </c>
      <c r="W14" s="39"/>
      <c r="X14" s="289">
        <v>49100.1</v>
      </c>
      <c r="Y14" s="160">
        <f t="shared" si="9"/>
        <v>51298.222500000003</v>
      </c>
      <c r="AA14" s="173" t="s">
        <v>266</v>
      </c>
      <c r="AB14" s="35"/>
    </row>
    <row r="15" spans="1:28" ht="12.75" customHeight="1" x14ac:dyDescent="0.2">
      <c r="A15" s="107">
        <v>11</v>
      </c>
      <c r="B15" s="39"/>
      <c r="C15" s="289">
        <v>66427.199999999997</v>
      </c>
      <c r="D15" s="166">
        <f t="shared" si="3"/>
        <v>69084.85500000001</v>
      </c>
      <c r="E15" s="39"/>
      <c r="F15" s="289">
        <v>45302.25</v>
      </c>
      <c r="G15" s="166">
        <f t="shared" si="4"/>
        <v>47095.4925</v>
      </c>
      <c r="H15" s="39"/>
      <c r="I15" s="292">
        <v>38900.400000000001</v>
      </c>
      <c r="J15" s="166">
        <f t="shared" si="5"/>
        <v>40297.477500000008</v>
      </c>
      <c r="K15" s="39"/>
      <c r="L15" s="289">
        <v>30619.050000000003</v>
      </c>
      <c r="M15" s="166">
        <f t="shared" si="6"/>
        <v>32022.112500000003</v>
      </c>
      <c r="N15" s="137">
        <f t="shared" si="0"/>
        <v>27447.525000000001</v>
      </c>
      <c r="O15" s="39"/>
      <c r="P15" s="296">
        <v>25.378500000000003</v>
      </c>
      <c r="Q15" s="158">
        <f t="shared" si="7"/>
        <v>26.34975</v>
      </c>
      <c r="R15" s="109">
        <f t="shared" si="1"/>
        <v>51645.51</v>
      </c>
      <c r="S15" s="39"/>
      <c r="T15" s="218">
        <v>21.126000000000001</v>
      </c>
      <c r="U15" s="158">
        <f t="shared" si="8"/>
        <v>21.829500000000003</v>
      </c>
      <c r="V15" s="109">
        <f t="shared" si="2"/>
        <v>42785.820000000007</v>
      </c>
      <c r="W15" s="39"/>
      <c r="X15" s="289">
        <v>49345.8</v>
      </c>
      <c r="Y15" s="160">
        <f t="shared" si="9"/>
        <v>51555.105000000003</v>
      </c>
      <c r="AA15" s="173" t="s">
        <v>265</v>
      </c>
      <c r="AB15" s="35"/>
    </row>
    <row r="16" spans="1:28" ht="12.75" customHeight="1" x14ac:dyDescent="0.2">
      <c r="A16" s="107">
        <v>12</v>
      </c>
      <c r="B16" s="39"/>
      <c r="C16" s="289">
        <v>67064.55</v>
      </c>
      <c r="D16" s="166">
        <f t="shared" si="3"/>
        <v>69748.56</v>
      </c>
      <c r="E16" s="39"/>
      <c r="F16" s="289">
        <v>45753.75</v>
      </c>
      <c r="G16" s="166">
        <f t="shared" si="4"/>
        <v>47567.362500000003</v>
      </c>
      <c r="H16" s="39"/>
      <c r="I16" s="292">
        <v>39429.599999999999</v>
      </c>
      <c r="J16" s="166">
        <f t="shared" si="5"/>
        <v>40845.420000000006</v>
      </c>
      <c r="K16" s="39"/>
      <c r="L16" s="289">
        <v>30793.350000000002</v>
      </c>
      <c r="M16" s="166">
        <f t="shared" si="6"/>
        <v>32150.002500000006</v>
      </c>
      <c r="N16" s="137">
        <f t="shared" si="0"/>
        <v>27557.145000000008</v>
      </c>
      <c r="O16" s="39"/>
      <c r="P16" s="296">
        <v>25.683000000000003</v>
      </c>
      <c r="Q16" s="158">
        <f t="shared" si="7"/>
        <v>26.647425000000005</v>
      </c>
      <c r="R16" s="109">
        <f t="shared" si="1"/>
        <v>52228.953000000009</v>
      </c>
      <c r="S16" s="39"/>
      <c r="T16" s="218">
        <v>21.4725</v>
      </c>
      <c r="U16" s="158">
        <f t="shared" si="8"/>
        <v>22.182300000000001</v>
      </c>
      <c r="V16" s="109">
        <f t="shared" si="2"/>
        <v>43477.308000000005</v>
      </c>
      <c r="W16" s="39"/>
      <c r="X16" s="289">
        <v>49591.5</v>
      </c>
      <c r="Y16" s="160">
        <f t="shared" si="9"/>
        <v>51813.090000000004</v>
      </c>
      <c r="AA16" s="27" t="s">
        <v>310</v>
      </c>
      <c r="AB16" s="35"/>
    </row>
    <row r="17" spans="1:28" ht="12.75" customHeight="1" x14ac:dyDescent="0.2">
      <c r="A17" s="107">
        <v>13</v>
      </c>
      <c r="B17" s="39"/>
      <c r="C17" s="289">
        <v>67708.2</v>
      </c>
      <c r="D17" s="166">
        <f t="shared" si="3"/>
        <v>70417.777500000011</v>
      </c>
      <c r="E17" s="39"/>
      <c r="F17" s="289">
        <v>46211.55</v>
      </c>
      <c r="G17" s="166">
        <f t="shared" si="4"/>
        <v>48041.4375</v>
      </c>
      <c r="H17" s="39"/>
      <c r="I17" s="292">
        <v>39966.15</v>
      </c>
      <c r="J17" s="166">
        <f t="shared" si="5"/>
        <v>41401.08</v>
      </c>
      <c r="K17" s="39"/>
      <c r="L17" s="289">
        <v>31101</v>
      </c>
      <c r="M17" s="166">
        <f t="shared" si="6"/>
        <v>32333.017500000005</v>
      </c>
      <c r="N17" s="137">
        <f t="shared" si="0"/>
        <v>27714.015000000003</v>
      </c>
      <c r="O17" s="39"/>
      <c r="P17" s="296">
        <v>26.606999999999999</v>
      </c>
      <c r="Q17" s="158">
        <f t="shared" si="7"/>
        <v>26.967150000000004</v>
      </c>
      <c r="R17" s="109">
        <f t="shared" si="1"/>
        <v>52855.614000000009</v>
      </c>
      <c r="S17" s="39"/>
      <c r="T17" s="218">
        <v>21.798000000000002</v>
      </c>
      <c r="U17" s="158">
        <f t="shared" si="8"/>
        <v>22.546125</v>
      </c>
      <c r="V17" s="109">
        <f t="shared" si="2"/>
        <v>44190.404999999999</v>
      </c>
      <c r="W17" s="39"/>
      <c r="X17" s="289">
        <v>49840.35</v>
      </c>
      <c r="Y17" s="160">
        <f t="shared" si="9"/>
        <v>52071.075000000004</v>
      </c>
      <c r="AA17" s="273" t="s">
        <v>312</v>
      </c>
      <c r="AB17" s="35"/>
    </row>
    <row r="18" spans="1:28" ht="12.75" customHeight="1" x14ac:dyDescent="0.2">
      <c r="A18" s="107">
        <v>14</v>
      </c>
      <c r="B18" s="39"/>
      <c r="C18" s="289">
        <v>69455.400000000009</v>
      </c>
      <c r="D18" s="166">
        <f t="shared" si="3"/>
        <v>71093.61</v>
      </c>
      <c r="E18" s="39"/>
      <c r="F18" s="289">
        <v>46674.6</v>
      </c>
      <c r="G18" s="166">
        <f t="shared" si="4"/>
        <v>48522.127500000002</v>
      </c>
      <c r="H18" s="39"/>
      <c r="I18" s="292">
        <v>40509</v>
      </c>
      <c r="J18" s="166">
        <f t="shared" si="5"/>
        <v>41964.457500000004</v>
      </c>
      <c r="K18" s="39"/>
      <c r="L18" s="289">
        <v>31411.800000000003</v>
      </c>
      <c r="M18" s="166">
        <f t="shared" si="6"/>
        <v>32656.050000000003</v>
      </c>
      <c r="N18" s="137">
        <f t="shared" si="0"/>
        <v>27990.900000000005</v>
      </c>
      <c r="O18" s="39"/>
      <c r="P18" s="296">
        <v>26.932500000000001</v>
      </c>
      <c r="Q18" s="158">
        <f t="shared" si="7"/>
        <v>27.937350000000002</v>
      </c>
      <c r="R18" s="109">
        <f t="shared" si="1"/>
        <v>54757.206000000006</v>
      </c>
      <c r="S18" s="39"/>
      <c r="T18" s="218">
        <v>22.144500000000001</v>
      </c>
      <c r="U18" s="158">
        <f t="shared" si="8"/>
        <v>22.887900000000002</v>
      </c>
      <c r="V18" s="109">
        <f t="shared" si="2"/>
        <v>44860.284000000007</v>
      </c>
      <c r="W18" s="39"/>
      <c r="X18" s="289">
        <v>50089.200000000004</v>
      </c>
      <c r="Y18" s="160">
        <f t="shared" si="9"/>
        <v>52332.3675</v>
      </c>
      <c r="AA18" s="273" t="s">
        <v>311</v>
      </c>
      <c r="AB18" s="35"/>
    </row>
    <row r="19" spans="1:28" ht="12.75" customHeight="1" x14ac:dyDescent="0.2">
      <c r="A19" s="107">
        <v>15</v>
      </c>
      <c r="B19" s="39"/>
      <c r="C19" s="289">
        <v>69941.55</v>
      </c>
      <c r="D19" s="166">
        <f t="shared" si="3"/>
        <v>72928.170000000013</v>
      </c>
      <c r="E19" s="39"/>
      <c r="F19" s="289">
        <v>47373.9</v>
      </c>
      <c r="G19" s="166">
        <f t="shared" si="4"/>
        <v>49008.33</v>
      </c>
      <c r="H19" s="39"/>
      <c r="I19" s="292">
        <v>41060.25</v>
      </c>
      <c r="J19" s="166">
        <f t="shared" si="5"/>
        <v>42534.450000000004</v>
      </c>
      <c r="K19" s="39"/>
      <c r="L19" s="289">
        <v>31883.25</v>
      </c>
      <c r="M19" s="166">
        <f t="shared" si="6"/>
        <v>32982.390000000007</v>
      </c>
      <c r="N19" s="137">
        <f t="shared" si="0"/>
        <v>28270.620000000003</v>
      </c>
      <c r="O19" s="39"/>
      <c r="P19" s="296">
        <v>27.258000000000003</v>
      </c>
      <c r="Q19" s="158">
        <f t="shared" si="7"/>
        <v>28.279125000000001</v>
      </c>
      <c r="R19" s="109">
        <f t="shared" si="1"/>
        <v>55427.084999999999</v>
      </c>
      <c r="S19" s="39"/>
      <c r="T19" s="218">
        <v>22.480500000000003</v>
      </c>
      <c r="U19" s="158">
        <f t="shared" si="8"/>
        <v>23.251725</v>
      </c>
      <c r="V19" s="109">
        <f t="shared" si="2"/>
        <v>45573.381000000001</v>
      </c>
      <c r="W19" s="39"/>
      <c r="X19" s="289">
        <v>50340.15</v>
      </c>
      <c r="Y19" s="160">
        <f t="shared" si="9"/>
        <v>52593.66</v>
      </c>
      <c r="AB19" s="35"/>
    </row>
    <row r="20" spans="1:28" ht="12.75" customHeight="1" x14ac:dyDescent="0.2">
      <c r="A20" s="107">
        <v>16</v>
      </c>
      <c r="B20" s="39"/>
      <c r="C20" s="289">
        <v>70466.55</v>
      </c>
      <c r="D20" s="166">
        <f t="shared" si="3"/>
        <v>73438.627500000002</v>
      </c>
      <c r="E20" s="39"/>
      <c r="F20" s="289">
        <v>47847.450000000004</v>
      </c>
      <c r="G20" s="166">
        <f t="shared" si="4"/>
        <v>49742.595000000001</v>
      </c>
      <c r="H20" s="39"/>
      <c r="I20" s="292">
        <v>41618.85</v>
      </c>
      <c r="J20" s="166">
        <f t="shared" si="5"/>
        <v>43113.262500000004</v>
      </c>
      <c r="K20" s="39"/>
      <c r="L20" s="289">
        <v>32202.45</v>
      </c>
      <c r="M20" s="166">
        <f t="shared" si="6"/>
        <v>33477.412499999999</v>
      </c>
      <c r="N20" s="137">
        <f t="shared" si="0"/>
        <v>28694.924999999996</v>
      </c>
      <c r="O20" s="39"/>
      <c r="P20" s="296">
        <v>27.583500000000001</v>
      </c>
      <c r="Q20" s="158">
        <f t="shared" si="7"/>
        <v>28.620900000000002</v>
      </c>
      <c r="R20" s="109">
        <f t="shared" si="1"/>
        <v>56096.964000000007</v>
      </c>
      <c r="S20" s="39"/>
      <c r="T20" s="218">
        <v>23.845500000000001</v>
      </c>
      <c r="U20" s="158">
        <f t="shared" si="8"/>
        <v>23.604525000000002</v>
      </c>
      <c r="V20" s="109">
        <f t="shared" si="2"/>
        <v>46264.869000000006</v>
      </c>
      <c r="W20" s="39"/>
      <c r="X20" s="289">
        <v>50592.15</v>
      </c>
      <c r="Y20" s="160">
        <f t="shared" si="9"/>
        <v>52857.157500000001</v>
      </c>
      <c r="AA20" s="27" t="s">
        <v>303</v>
      </c>
      <c r="AB20" s="35"/>
    </row>
    <row r="21" spans="1:28" ht="12.75" customHeight="1" x14ac:dyDescent="0.2">
      <c r="A21" s="107">
        <v>17</v>
      </c>
      <c r="B21" s="39"/>
      <c r="C21" s="289">
        <v>70993.650000000009</v>
      </c>
      <c r="D21" s="166">
        <f t="shared" si="3"/>
        <v>73989.877500000002</v>
      </c>
      <c r="E21" s="39"/>
      <c r="F21" s="289">
        <v>48327.3</v>
      </c>
      <c r="G21" s="166">
        <f t="shared" si="4"/>
        <v>50239.822500000009</v>
      </c>
      <c r="H21" s="39"/>
      <c r="I21" s="292">
        <v>42184.800000000003</v>
      </c>
      <c r="J21" s="166">
        <f t="shared" si="5"/>
        <v>43699.792500000003</v>
      </c>
      <c r="K21" s="39"/>
      <c r="L21" s="289">
        <v>32523.75</v>
      </c>
      <c r="M21" s="166">
        <f t="shared" si="6"/>
        <v>33812.572500000002</v>
      </c>
      <c r="N21" s="137">
        <f t="shared" si="0"/>
        <v>28982.205000000002</v>
      </c>
      <c r="O21" s="39"/>
      <c r="P21" s="296">
        <v>27.908999999999999</v>
      </c>
      <c r="Q21" s="158">
        <f t="shared" si="7"/>
        <v>28.962675000000001</v>
      </c>
      <c r="R21" s="109">
        <f t="shared" si="1"/>
        <v>56766.843000000001</v>
      </c>
      <c r="S21" s="39"/>
      <c r="T21" s="218">
        <v>24.759</v>
      </c>
      <c r="U21" s="158">
        <f t="shared" si="8"/>
        <v>25.037775000000003</v>
      </c>
      <c r="V21" s="109">
        <f t="shared" si="2"/>
        <v>49074.039000000004</v>
      </c>
      <c r="W21" s="39"/>
      <c r="X21" s="289">
        <v>51097.200000000004</v>
      </c>
      <c r="Y21" s="160">
        <f t="shared" si="9"/>
        <v>53121.757500000007</v>
      </c>
      <c r="AA21" s="27" t="s">
        <v>305</v>
      </c>
      <c r="AB21" s="35"/>
    </row>
    <row r="22" spans="1:28" ht="12.75" customHeight="1" x14ac:dyDescent="0.2">
      <c r="A22" s="107">
        <v>18</v>
      </c>
      <c r="B22" s="39"/>
      <c r="C22" s="289">
        <v>72063.600000000006</v>
      </c>
      <c r="D22" s="166">
        <f t="shared" si="3"/>
        <v>74543.332500000019</v>
      </c>
      <c r="E22" s="39"/>
      <c r="F22" s="289">
        <v>48809.25</v>
      </c>
      <c r="G22" s="166">
        <f t="shared" si="4"/>
        <v>50743.665000000008</v>
      </c>
      <c r="H22" s="39"/>
      <c r="I22" s="292">
        <v>42758.1</v>
      </c>
      <c r="J22" s="166">
        <f t="shared" si="5"/>
        <v>44294.040000000008</v>
      </c>
      <c r="K22" s="39"/>
      <c r="L22" s="289">
        <v>32849.25</v>
      </c>
      <c r="M22" s="166">
        <f t="shared" si="6"/>
        <v>34149.9375</v>
      </c>
      <c r="N22" s="137">
        <f t="shared" si="0"/>
        <v>29271.374999999996</v>
      </c>
      <c r="O22" s="39"/>
      <c r="P22" s="296">
        <v>28.234500000000001</v>
      </c>
      <c r="Q22" s="158">
        <f t="shared" si="7"/>
        <v>29.304449999999999</v>
      </c>
      <c r="R22" s="109">
        <f t="shared" si="1"/>
        <v>57436.722000000002</v>
      </c>
      <c r="S22" s="39"/>
      <c r="T22" s="218">
        <v>25.515000000000001</v>
      </c>
      <c r="U22" s="158">
        <f t="shared" si="8"/>
        <v>25.996950000000002</v>
      </c>
      <c r="V22" s="109">
        <f t="shared" si="2"/>
        <v>50954.022000000004</v>
      </c>
      <c r="W22" s="39"/>
      <c r="X22" s="289">
        <v>51352.35</v>
      </c>
      <c r="Y22" s="160">
        <f t="shared" si="9"/>
        <v>53652.060000000005</v>
      </c>
      <c r="AA22" s="306" t="s">
        <v>304</v>
      </c>
      <c r="AB22" s="35"/>
    </row>
    <row r="23" spans="1:28" ht="12.75" customHeight="1" x14ac:dyDescent="0.2">
      <c r="A23" s="107">
        <v>19</v>
      </c>
      <c r="B23" s="39"/>
      <c r="C23" s="289">
        <v>72604.350000000006</v>
      </c>
      <c r="D23" s="166">
        <f t="shared" si="3"/>
        <v>75666.780000000013</v>
      </c>
      <c r="E23" s="39"/>
      <c r="F23" s="289">
        <v>49297.5</v>
      </c>
      <c r="G23" s="166">
        <f t="shared" si="4"/>
        <v>51249.712500000001</v>
      </c>
      <c r="H23" s="39"/>
      <c r="I23" s="292">
        <v>43339.8</v>
      </c>
      <c r="J23" s="166">
        <f t="shared" si="5"/>
        <v>44896.004999999997</v>
      </c>
      <c r="K23" s="39"/>
      <c r="L23" s="289">
        <v>33177.9</v>
      </c>
      <c r="M23" s="166">
        <f t="shared" si="6"/>
        <v>34491.712500000001</v>
      </c>
      <c r="N23" s="137">
        <f t="shared" si="0"/>
        <v>29564.325000000001</v>
      </c>
      <c r="O23" s="39"/>
      <c r="P23" s="296">
        <v>28.581</v>
      </c>
      <c r="Q23" s="158">
        <f t="shared" si="7"/>
        <v>29.646225000000001</v>
      </c>
      <c r="R23" s="109">
        <f t="shared" si="1"/>
        <v>58106.601000000002</v>
      </c>
      <c r="S23" s="39"/>
      <c r="T23" s="218">
        <v>25.609500000000001</v>
      </c>
      <c r="U23" s="158">
        <f t="shared" si="8"/>
        <v>26.790750000000003</v>
      </c>
      <c r="V23" s="109">
        <f t="shared" si="2"/>
        <v>52509.87</v>
      </c>
      <c r="W23" s="39"/>
      <c r="X23" s="289">
        <v>51609.600000000006</v>
      </c>
      <c r="Y23" s="160">
        <f t="shared" si="9"/>
        <v>53919.967499999999</v>
      </c>
      <c r="AA23" s="27" t="s">
        <v>306</v>
      </c>
      <c r="AB23" s="35"/>
    </row>
    <row r="24" spans="1:28" ht="12.75" customHeight="1" x14ac:dyDescent="0.2">
      <c r="A24" s="107">
        <v>20</v>
      </c>
      <c r="B24" s="39"/>
      <c r="C24" s="289">
        <v>73148.25</v>
      </c>
      <c r="D24" s="166">
        <f t="shared" si="3"/>
        <v>76234.567500000005</v>
      </c>
      <c r="E24" s="39"/>
      <c r="F24" s="289">
        <v>50036.700000000004</v>
      </c>
      <c r="G24" s="166">
        <f t="shared" si="4"/>
        <v>51762.375</v>
      </c>
      <c r="H24" s="39"/>
      <c r="I24" s="292">
        <v>43697.85</v>
      </c>
      <c r="J24" s="166">
        <f t="shared" si="5"/>
        <v>45506.790000000008</v>
      </c>
      <c r="K24" s="39"/>
      <c r="L24" s="289">
        <v>33675.599999999999</v>
      </c>
      <c r="M24" s="166">
        <f t="shared" si="6"/>
        <v>34836.795000000006</v>
      </c>
      <c r="N24" s="137">
        <f t="shared" si="0"/>
        <v>29860.110000000008</v>
      </c>
      <c r="O24" s="39"/>
      <c r="P24" s="296">
        <v>28.917000000000002</v>
      </c>
      <c r="Q24" s="158">
        <f t="shared" si="7"/>
        <v>30.01005</v>
      </c>
      <c r="R24" s="109">
        <f t="shared" si="1"/>
        <v>58819.697999999997</v>
      </c>
      <c r="S24" s="39"/>
      <c r="T24" s="218">
        <v>25.662000000000003</v>
      </c>
      <c r="U24" s="158">
        <f t="shared" si="8"/>
        <v>26.889975000000003</v>
      </c>
      <c r="V24" s="109">
        <f t="shared" si="2"/>
        <v>52704.35100000001</v>
      </c>
      <c r="W24" s="39"/>
      <c r="X24" s="289">
        <v>51867.9</v>
      </c>
      <c r="Y24" s="160">
        <f t="shared" si="9"/>
        <v>54190.080000000009</v>
      </c>
      <c r="AA24" s="27" t="s">
        <v>308</v>
      </c>
      <c r="AB24" s="35"/>
    </row>
    <row r="25" spans="1:28" ht="12.75" customHeight="1" x14ac:dyDescent="0.2">
      <c r="A25" s="107">
        <v>21</v>
      </c>
      <c r="B25" s="39"/>
      <c r="C25" s="289">
        <v>73697.400000000009</v>
      </c>
      <c r="D25" s="166">
        <f t="shared" si="3"/>
        <v>76805.662500000006</v>
      </c>
      <c r="E25" s="39"/>
      <c r="F25" s="289">
        <v>50537.55</v>
      </c>
      <c r="G25" s="166">
        <f t="shared" si="4"/>
        <v>52538.535000000003</v>
      </c>
      <c r="H25" s="39"/>
      <c r="I25" s="292">
        <v>44527.35</v>
      </c>
      <c r="J25" s="166">
        <f t="shared" si="5"/>
        <v>45882.7425</v>
      </c>
      <c r="K25" s="39"/>
      <c r="L25" s="289">
        <v>34079.85</v>
      </c>
      <c r="M25" s="166">
        <f t="shared" si="6"/>
        <v>35359.379999999997</v>
      </c>
      <c r="N25" s="137">
        <f t="shared" si="0"/>
        <v>30308.039999999997</v>
      </c>
      <c r="O25" s="39"/>
      <c r="P25" s="296">
        <v>29.274000000000001</v>
      </c>
      <c r="Q25" s="158">
        <f t="shared" si="7"/>
        <v>30.362850000000002</v>
      </c>
      <c r="R25" s="109">
        <f t="shared" si="1"/>
        <v>59511.186000000002</v>
      </c>
      <c r="S25" s="39"/>
      <c r="T25" s="218">
        <v>25.714500000000001</v>
      </c>
      <c r="U25" s="158">
        <f t="shared" si="8"/>
        <v>26.945100000000004</v>
      </c>
      <c r="V25" s="109">
        <f t="shared" si="2"/>
        <v>52812.396000000008</v>
      </c>
      <c r="W25" s="39"/>
      <c r="X25" s="289">
        <v>52127.25</v>
      </c>
      <c r="Y25" s="160">
        <f t="shared" si="9"/>
        <v>54461.295000000006</v>
      </c>
      <c r="AA25" s="27" t="s">
        <v>307</v>
      </c>
      <c r="AB25" s="35"/>
    </row>
    <row r="26" spans="1:28" ht="12.75" customHeight="1" x14ac:dyDescent="0.2">
      <c r="A26" s="107">
        <v>22</v>
      </c>
      <c r="B26" s="39"/>
      <c r="C26" s="289">
        <v>74250.75</v>
      </c>
      <c r="D26" s="166">
        <f t="shared" si="3"/>
        <v>77382.270000000019</v>
      </c>
      <c r="E26" s="39"/>
      <c r="F26" s="289">
        <v>51042.6</v>
      </c>
      <c r="G26" s="166">
        <f t="shared" si="4"/>
        <v>53064.427500000005</v>
      </c>
      <c r="H26" s="39"/>
      <c r="I26" s="292">
        <v>45132.15</v>
      </c>
      <c r="J26" s="166">
        <f t="shared" si="5"/>
        <v>46753.717499999999</v>
      </c>
      <c r="K26" s="39"/>
      <c r="L26" s="289">
        <v>34488.300000000003</v>
      </c>
      <c r="M26" s="166">
        <f t="shared" si="6"/>
        <v>35783.842499999999</v>
      </c>
      <c r="N26" s="137">
        <f t="shared" si="0"/>
        <v>30671.865000000002</v>
      </c>
      <c r="O26" s="39"/>
      <c r="P26" s="296">
        <v>29.620500000000003</v>
      </c>
      <c r="Q26" s="158">
        <f t="shared" si="7"/>
        <v>30.737700000000004</v>
      </c>
      <c r="R26" s="109">
        <f t="shared" si="1"/>
        <v>60245.892000000007</v>
      </c>
      <c r="S26" s="39"/>
      <c r="T26" s="218">
        <v>25.788</v>
      </c>
      <c r="U26" s="158">
        <f t="shared" si="8"/>
        <v>27.000225000000004</v>
      </c>
      <c r="V26" s="109">
        <f t="shared" si="2"/>
        <v>52920.441000000006</v>
      </c>
      <c r="W26" s="39"/>
      <c r="X26" s="289">
        <v>52387.65</v>
      </c>
      <c r="Y26" s="160">
        <f t="shared" si="9"/>
        <v>54733.612500000003</v>
      </c>
      <c r="AB26" s="35"/>
    </row>
    <row r="27" spans="1:28" ht="12.75" customHeight="1" x14ac:dyDescent="0.2">
      <c r="A27" s="107">
        <v>23</v>
      </c>
      <c r="B27" s="39"/>
      <c r="C27" s="289">
        <v>74474.400000000009</v>
      </c>
      <c r="D27" s="166">
        <f t="shared" si="3"/>
        <v>77963.287500000006</v>
      </c>
      <c r="E27" s="39"/>
      <c r="F27" s="289">
        <v>51552.9</v>
      </c>
      <c r="G27" s="166">
        <f t="shared" si="4"/>
        <v>53594.73</v>
      </c>
      <c r="H27" s="39"/>
      <c r="I27" s="292">
        <v>45746.400000000001</v>
      </c>
      <c r="J27" s="166">
        <f t="shared" si="5"/>
        <v>47388.757500000007</v>
      </c>
      <c r="K27" s="39"/>
      <c r="L27" s="289">
        <v>34902</v>
      </c>
      <c r="M27" s="166">
        <f t="shared" si="6"/>
        <v>36212.715000000004</v>
      </c>
      <c r="N27" s="137">
        <f t="shared" si="0"/>
        <v>31039.470000000005</v>
      </c>
      <c r="O27" s="39"/>
      <c r="P27" s="296">
        <v>30.009</v>
      </c>
      <c r="Q27" s="158">
        <f t="shared" si="7"/>
        <v>31.101525000000006</v>
      </c>
      <c r="R27" s="109">
        <f t="shared" si="1"/>
        <v>60958.989000000009</v>
      </c>
      <c r="S27" s="39"/>
      <c r="T27" s="218">
        <v>25.851000000000003</v>
      </c>
      <c r="U27" s="158">
        <f t="shared" si="8"/>
        <v>27.077400000000001</v>
      </c>
      <c r="V27" s="109">
        <f t="shared" si="2"/>
        <v>53071.704000000005</v>
      </c>
      <c r="W27" s="39"/>
      <c r="X27" s="289">
        <v>52650.15</v>
      </c>
      <c r="Y27" s="160">
        <f t="shared" si="9"/>
        <v>55007.032500000001</v>
      </c>
      <c r="AB27" s="35"/>
    </row>
    <row r="28" spans="1:28" ht="12.75" customHeight="1" x14ac:dyDescent="0.2">
      <c r="A28" s="107">
        <v>24</v>
      </c>
      <c r="B28" s="39"/>
      <c r="C28" s="289">
        <v>75187.350000000006</v>
      </c>
      <c r="D28" s="166">
        <f t="shared" si="3"/>
        <v>78198.12000000001</v>
      </c>
      <c r="E28" s="39"/>
      <c r="F28" s="289">
        <v>52068.450000000004</v>
      </c>
      <c r="G28" s="166">
        <f t="shared" si="4"/>
        <v>54130.545000000006</v>
      </c>
      <c r="H28" s="39"/>
      <c r="I28" s="292">
        <v>46368</v>
      </c>
      <c r="J28" s="166">
        <f t="shared" si="5"/>
        <v>48033.72</v>
      </c>
      <c r="K28" s="39"/>
      <c r="L28" s="289">
        <v>35320.950000000004</v>
      </c>
      <c r="M28" s="166">
        <f t="shared" si="6"/>
        <v>36647.1</v>
      </c>
      <c r="N28" s="137">
        <f t="shared" si="0"/>
        <v>31411.799999999996</v>
      </c>
      <c r="O28" s="39"/>
      <c r="P28" s="296">
        <v>30.586500000000001</v>
      </c>
      <c r="Q28" s="158">
        <f t="shared" si="7"/>
        <v>31.509450000000001</v>
      </c>
      <c r="R28" s="109">
        <f t="shared" si="1"/>
        <v>61758.522000000004</v>
      </c>
      <c r="S28" s="39"/>
      <c r="T28" s="218">
        <v>26.123999999999999</v>
      </c>
      <c r="U28" s="158">
        <f t="shared" si="8"/>
        <v>27.143550000000005</v>
      </c>
      <c r="V28" s="109">
        <f t="shared" si="2"/>
        <v>53201.358000000007</v>
      </c>
      <c r="W28" s="39"/>
      <c r="X28" s="289">
        <v>52913.700000000004</v>
      </c>
      <c r="Y28" s="160">
        <f t="shared" si="9"/>
        <v>55282.657500000001</v>
      </c>
      <c r="AA28" s="27"/>
      <c r="AB28" s="35"/>
    </row>
    <row r="29" spans="1:28" ht="12.75" customHeight="1" x14ac:dyDescent="0.2">
      <c r="A29" s="107">
        <v>25</v>
      </c>
      <c r="B29" s="39"/>
      <c r="C29" s="289">
        <v>75315.45</v>
      </c>
      <c r="D29" s="166">
        <f t="shared" si="3"/>
        <v>78946.717500000013</v>
      </c>
      <c r="E29" s="39"/>
      <c r="F29" s="289">
        <v>52849.65</v>
      </c>
      <c r="G29" s="166">
        <f t="shared" si="4"/>
        <v>54671.872500000005</v>
      </c>
      <c r="H29" s="39"/>
      <c r="I29" s="292">
        <v>46999.05</v>
      </c>
      <c r="J29" s="166">
        <f t="shared" si="5"/>
        <v>48686.400000000001</v>
      </c>
      <c r="K29" s="39"/>
      <c r="L29" s="289">
        <v>35851.200000000004</v>
      </c>
      <c r="M29" s="166">
        <f t="shared" si="6"/>
        <v>37086.997500000005</v>
      </c>
      <c r="N29" s="137">
        <f t="shared" si="0"/>
        <v>31788.855000000003</v>
      </c>
      <c r="O29" s="39"/>
      <c r="P29" s="296">
        <v>31.153500000000005</v>
      </c>
      <c r="Q29" s="158">
        <f t="shared" si="7"/>
        <v>32.115825000000001</v>
      </c>
      <c r="R29" s="109">
        <f t="shared" si="1"/>
        <v>62947.017</v>
      </c>
      <c r="S29" s="39"/>
      <c r="T29" s="218">
        <v>26.964000000000002</v>
      </c>
      <c r="U29" s="158">
        <f t="shared" si="8"/>
        <v>27.430199999999999</v>
      </c>
      <c r="V29" s="109">
        <f t="shared" si="2"/>
        <v>53763.191999999995</v>
      </c>
      <c r="W29" s="39"/>
      <c r="X29" s="289">
        <v>53177.25</v>
      </c>
      <c r="Y29" s="160">
        <f t="shared" si="9"/>
        <v>55559.385000000009</v>
      </c>
      <c r="AA29" s="27"/>
      <c r="AB29" s="35"/>
    </row>
    <row r="30" spans="1:28" ht="12.75" customHeight="1" x14ac:dyDescent="0.2">
      <c r="A30" s="107">
        <v>26</v>
      </c>
      <c r="B30" s="39"/>
      <c r="C30" s="289">
        <v>75445.650000000009</v>
      </c>
      <c r="D30" s="166">
        <f t="shared" si="3"/>
        <v>79081.222500000003</v>
      </c>
      <c r="E30" s="39"/>
      <c r="F30" s="289">
        <v>53378.850000000006</v>
      </c>
      <c r="G30" s="166">
        <f t="shared" si="4"/>
        <v>55492.132500000007</v>
      </c>
      <c r="H30" s="39"/>
      <c r="I30" s="292">
        <v>47638.5</v>
      </c>
      <c r="J30" s="166">
        <f t="shared" si="5"/>
        <v>49349.002500000002</v>
      </c>
      <c r="K30" s="39"/>
      <c r="L30" s="289">
        <v>36209.25</v>
      </c>
      <c r="M30" s="166">
        <f t="shared" si="6"/>
        <v>37643.760000000009</v>
      </c>
      <c r="N30" s="137">
        <f t="shared" si="0"/>
        <v>32266.080000000005</v>
      </c>
      <c r="O30" s="39"/>
      <c r="P30" s="296">
        <v>31.751999999999999</v>
      </c>
      <c r="Q30" s="158">
        <f t="shared" si="7"/>
        <v>32.711175000000004</v>
      </c>
      <c r="R30" s="109">
        <f t="shared" si="1"/>
        <v>64113.903000000006</v>
      </c>
      <c r="S30" s="39"/>
      <c r="T30" s="218">
        <v>27.825000000000003</v>
      </c>
      <c r="U30" s="158">
        <f t="shared" si="8"/>
        <v>28.312200000000004</v>
      </c>
      <c r="V30" s="109">
        <f t="shared" si="2"/>
        <v>55491.912000000011</v>
      </c>
      <c r="W30" s="39"/>
      <c r="X30" s="289">
        <v>53442.9</v>
      </c>
      <c r="Y30" s="160">
        <f t="shared" si="9"/>
        <v>55836.112500000003</v>
      </c>
      <c r="AA30" s="27"/>
      <c r="AB30" s="35"/>
    </row>
    <row r="31" spans="1:28" ht="12.75" customHeight="1" x14ac:dyDescent="0.2">
      <c r="A31" s="107">
        <v>27</v>
      </c>
      <c r="B31" s="39"/>
      <c r="C31" s="289">
        <v>75574.8</v>
      </c>
      <c r="D31" s="166">
        <f t="shared" si="3"/>
        <v>79217.93250000001</v>
      </c>
      <c r="E31" s="39"/>
      <c r="F31" s="289">
        <v>53911.200000000004</v>
      </c>
      <c r="G31" s="166">
        <f t="shared" si="4"/>
        <v>56047.79250000001</v>
      </c>
      <c r="H31" s="39"/>
      <c r="I31" s="292">
        <v>48286.35</v>
      </c>
      <c r="J31" s="166">
        <f t="shared" si="5"/>
        <v>50020.425000000003</v>
      </c>
      <c r="K31" s="39"/>
      <c r="L31" s="289">
        <v>36571.5</v>
      </c>
      <c r="M31" s="166">
        <f t="shared" si="6"/>
        <v>38019.712500000001</v>
      </c>
      <c r="N31" s="137">
        <f t="shared" si="0"/>
        <v>32588.325000000001</v>
      </c>
      <c r="O31" s="39"/>
      <c r="P31" s="296">
        <v>32.140500000000003</v>
      </c>
      <c r="Q31" s="158">
        <f t="shared" si="7"/>
        <v>33.339599999999997</v>
      </c>
      <c r="R31" s="109">
        <f t="shared" si="1"/>
        <v>65345.615999999995</v>
      </c>
      <c r="S31" s="39"/>
      <c r="T31" s="218">
        <v>28.717500000000001</v>
      </c>
      <c r="U31" s="158">
        <f t="shared" si="8"/>
        <v>29.216250000000006</v>
      </c>
      <c r="V31" s="109">
        <f t="shared" si="2"/>
        <v>57263.850000000013</v>
      </c>
      <c r="W31" s="39"/>
      <c r="X31" s="289">
        <v>53977.350000000006</v>
      </c>
      <c r="Y31" s="160">
        <f t="shared" si="9"/>
        <v>56115.045000000006</v>
      </c>
      <c r="AA31" s="27"/>
      <c r="AB31" s="35"/>
    </row>
    <row r="32" spans="1:28" ht="12.75" customHeight="1" x14ac:dyDescent="0.2">
      <c r="A32" s="107">
        <v>28</v>
      </c>
      <c r="B32" s="39"/>
      <c r="C32" s="289">
        <v>75705</v>
      </c>
      <c r="D32" s="166">
        <f t="shared" si="3"/>
        <v>79353.540000000008</v>
      </c>
      <c r="E32" s="39"/>
      <c r="F32" s="289">
        <v>54450.9</v>
      </c>
      <c r="G32" s="166">
        <f t="shared" si="4"/>
        <v>56606.760000000009</v>
      </c>
      <c r="H32" s="39"/>
      <c r="I32" s="292">
        <v>48942.6</v>
      </c>
      <c r="J32" s="166">
        <f t="shared" si="5"/>
        <v>50700.667500000003</v>
      </c>
      <c r="K32" s="39"/>
      <c r="L32" s="289">
        <v>37359</v>
      </c>
      <c r="M32" s="166">
        <f t="shared" si="6"/>
        <v>38400.075000000004</v>
      </c>
      <c r="N32" s="137">
        <f t="shared" si="0"/>
        <v>32914.350000000006</v>
      </c>
      <c r="O32" s="39"/>
      <c r="P32" s="296">
        <v>32.518500000000003</v>
      </c>
      <c r="Q32" s="158">
        <f t="shared" si="7"/>
        <v>33.747525000000003</v>
      </c>
      <c r="R32" s="109">
        <f t="shared" si="1"/>
        <v>66145.149000000005</v>
      </c>
      <c r="S32" s="39"/>
      <c r="T32" s="218">
        <v>29.683500000000002</v>
      </c>
      <c r="U32" s="158">
        <f t="shared" si="8"/>
        <v>30.153375000000004</v>
      </c>
      <c r="V32" s="109">
        <f t="shared" si="2"/>
        <v>59100.615000000005</v>
      </c>
      <c r="W32" s="39"/>
      <c r="X32" s="289">
        <v>54248.25</v>
      </c>
      <c r="Y32" s="160">
        <f t="shared" si="9"/>
        <v>56676.217500000006</v>
      </c>
      <c r="AA32" s="7"/>
      <c r="AB32" s="35"/>
    </row>
    <row r="33" spans="1:44" ht="12.75" customHeight="1" x14ac:dyDescent="0.2">
      <c r="A33" s="107">
        <v>29</v>
      </c>
      <c r="B33" s="39"/>
      <c r="C33" s="289">
        <v>75835.199999999997</v>
      </c>
      <c r="D33" s="166">
        <f t="shared" si="3"/>
        <v>79490.25</v>
      </c>
      <c r="E33" s="39"/>
      <c r="F33" s="289">
        <v>54995.850000000006</v>
      </c>
      <c r="G33" s="166">
        <f t="shared" si="4"/>
        <v>57173.445000000007</v>
      </c>
      <c r="H33" s="39"/>
      <c r="I33" s="292">
        <v>49608.3</v>
      </c>
      <c r="J33" s="166">
        <f t="shared" si="5"/>
        <v>51389.73</v>
      </c>
      <c r="K33" s="39"/>
      <c r="L33" s="289">
        <v>38069.85</v>
      </c>
      <c r="M33" s="166">
        <f t="shared" si="6"/>
        <v>39226.950000000004</v>
      </c>
      <c r="N33" s="137">
        <f t="shared" si="0"/>
        <v>33623.100000000006</v>
      </c>
      <c r="O33" s="39"/>
      <c r="P33" s="296">
        <v>32.907000000000004</v>
      </c>
      <c r="Q33" s="158">
        <f t="shared" si="7"/>
        <v>34.144425000000005</v>
      </c>
      <c r="R33" s="109">
        <f t="shared" si="1"/>
        <v>66923.073000000004</v>
      </c>
      <c r="S33" s="39"/>
      <c r="T33" s="218">
        <v>30.250499999999999</v>
      </c>
      <c r="U33" s="158">
        <f t="shared" si="8"/>
        <v>31.167675000000003</v>
      </c>
      <c r="V33" s="109">
        <f t="shared" si="2"/>
        <v>61088.643000000004</v>
      </c>
      <c r="W33" s="39"/>
      <c r="X33" s="289">
        <v>54519.15</v>
      </c>
      <c r="Y33" s="160">
        <f t="shared" si="9"/>
        <v>56960.662500000006</v>
      </c>
      <c r="AA33" s="7"/>
      <c r="AB33" s="35"/>
    </row>
    <row r="34" spans="1:44" ht="12.75" customHeight="1" x14ac:dyDescent="0.2">
      <c r="A34" s="107">
        <v>30</v>
      </c>
      <c r="B34" s="39"/>
      <c r="C34" s="289">
        <v>75965.400000000009</v>
      </c>
      <c r="D34" s="166">
        <f t="shared" si="3"/>
        <v>79626.960000000006</v>
      </c>
      <c r="E34" s="39"/>
      <c r="F34" s="289">
        <v>55820.100000000006</v>
      </c>
      <c r="G34" s="166">
        <f t="shared" si="4"/>
        <v>57745.642500000009</v>
      </c>
      <c r="H34" s="39"/>
      <c r="I34" s="292">
        <v>50283.450000000004</v>
      </c>
      <c r="J34" s="166">
        <f t="shared" si="5"/>
        <v>52088.715000000004</v>
      </c>
      <c r="K34" s="39"/>
      <c r="L34" s="289">
        <v>38794.35</v>
      </c>
      <c r="M34" s="166">
        <f t="shared" si="6"/>
        <v>39973.342499999999</v>
      </c>
      <c r="N34" s="137">
        <f t="shared" si="0"/>
        <v>34262.864999999998</v>
      </c>
      <c r="O34" s="39"/>
      <c r="P34" s="296">
        <v>33.305999999999997</v>
      </c>
      <c r="Q34" s="158">
        <f t="shared" si="7"/>
        <v>34.552350000000004</v>
      </c>
      <c r="R34" s="109">
        <f t="shared" si="1"/>
        <v>67722.606000000014</v>
      </c>
      <c r="S34" s="39"/>
      <c r="T34" s="218">
        <v>30.796499999999998</v>
      </c>
      <c r="U34" s="158">
        <f t="shared" si="8"/>
        <v>31.763024999999999</v>
      </c>
      <c r="V34" s="109">
        <f t="shared" si="2"/>
        <v>62255.528999999995</v>
      </c>
      <c r="W34" s="39"/>
      <c r="X34" s="289">
        <v>54791.100000000006</v>
      </c>
      <c r="Y34" s="160">
        <f t="shared" si="9"/>
        <v>57245.107500000006</v>
      </c>
      <c r="AA34" s="7"/>
      <c r="AB34" s="35"/>
    </row>
    <row r="35" spans="1:44" ht="12.75" customHeight="1" x14ac:dyDescent="0.2">
      <c r="A35" s="107">
        <v>31</v>
      </c>
      <c r="B35" s="39"/>
      <c r="C35" s="289">
        <v>76096.650000000009</v>
      </c>
      <c r="D35" s="166">
        <f t="shared" si="3"/>
        <v>79763.670000000013</v>
      </c>
      <c r="E35" s="39"/>
      <c r="F35" s="289">
        <v>56378.700000000004</v>
      </c>
      <c r="G35" s="166">
        <f t="shared" si="4"/>
        <v>58611.10500000001</v>
      </c>
      <c r="H35" s="39"/>
      <c r="I35" s="292">
        <v>50967</v>
      </c>
      <c r="J35" s="166">
        <f t="shared" si="5"/>
        <v>52797.622500000005</v>
      </c>
      <c r="K35" s="39"/>
      <c r="L35" s="289">
        <v>39532.5</v>
      </c>
      <c r="M35" s="166">
        <f t="shared" si="6"/>
        <v>40734.067499999997</v>
      </c>
      <c r="N35" s="137">
        <f t="shared" si="0"/>
        <v>34914.914999999994</v>
      </c>
      <c r="O35" s="39"/>
      <c r="P35" s="296">
        <v>33.694500000000005</v>
      </c>
      <c r="Q35" s="158">
        <f t="shared" si="7"/>
        <v>34.971299999999999</v>
      </c>
      <c r="R35" s="109">
        <f t="shared" si="1"/>
        <v>68543.747999999992</v>
      </c>
      <c r="S35" s="39"/>
      <c r="T35" s="218">
        <v>31.342500000000001</v>
      </c>
      <c r="U35" s="158">
        <f t="shared" si="8"/>
        <v>32.336325000000002</v>
      </c>
      <c r="V35" s="109">
        <f t="shared" si="2"/>
        <v>63379.197000000007</v>
      </c>
      <c r="W35" s="39"/>
      <c r="X35" s="289">
        <v>55066.200000000004</v>
      </c>
      <c r="Y35" s="160">
        <f t="shared" si="9"/>
        <v>57530.655000000006</v>
      </c>
      <c r="AA35" s="7"/>
      <c r="AB35" s="35"/>
    </row>
    <row r="36" spans="1:44" ht="12.75" customHeight="1" x14ac:dyDescent="0.2">
      <c r="A36" s="107">
        <v>32</v>
      </c>
      <c r="B36" s="39"/>
      <c r="C36" s="289">
        <v>76225.8</v>
      </c>
      <c r="D36" s="166">
        <f t="shared" si="3"/>
        <v>79901.482500000013</v>
      </c>
      <c r="E36" s="39"/>
      <c r="F36" s="289">
        <v>56943.600000000006</v>
      </c>
      <c r="G36" s="166">
        <f t="shared" si="4"/>
        <v>59197.635000000009</v>
      </c>
      <c r="H36" s="39"/>
      <c r="I36" s="292">
        <v>51660</v>
      </c>
      <c r="J36" s="166">
        <f t="shared" si="5"/>
        <v>53515.350000000006</v>
      </c>
      <c r="K36" s="39"/>
      <c r="L36" s="289">
        <v>40281.15</v>
      </c>
      <c r="M36" s="166">
        <f t="shared" si="6"/>
        <v>41509.125</v>
      </c>
      <c r="N36" s="137">
        <f t="shared" si="0"/>
        <v>35579.25</v>
      </c>
      <c r="O36" s="39"/>
      <c r="P36" s="296">
        <v>34.114500000000007</v>
      </c>
      <c r="Q36" s="158">
        <f t="shared" si="7"/>
        <v>35.379225000000005</v>
      </c>
      <c r="R36" s="109">
        <f t="shared" si="1"/>
        <v>69343.281000000017</v>
      </c>
      <c r="S36" s="39"/>
      <c r="T36" s="218">
        <v>31.888500000000004</v>
      </c>
      <c r="U36" s="158">
        <f t="shared" si="8"/>
        <v>32.909625000000005</v>
      </c>
      <c r="V36" s="109">
        <f t="shared" si="2"/>
        <v>64502.865000000013</v>
      </c>
      <c r="W36" s="39"/>
      <c r="X36" s="289">
        <v>55340.25</v>
      </c>
      <c r="Y36" s="160">
        <f t="shared" si="9"/>
        <v>57819.510000000009</v>
      </c>
      <c r="AA36" s="7"/>
      <c r="AB36" s="35"/>
    </row>
    <row r="37" spans="1:44" ht="12.75" customHeight="1" x14ac:dyDescent="0.2">
      <c r="A37" s="107">
        <v>33</v>
      </c>
      <c r="B37" s="39"/>
      <c r="C37" s="289">
        <v>76358.100000000006</v>
      </c>
      <c r="D37" s="166">
        <f t="shared" si="3"/>
        <v>80037.090000000011</v>
      </c>
      <c r="E37" s="39"/>
      <c r="F37" s="289">
        <v>57511.65</v>
      </c>
      <c r="G37" s="166">
        <f t="shared" si="4"/>
        <v>59790.780000000006</v>
      </c>
      <c r="H37" s="39"/>
      <c r="I37" s="292">
        <v>52362.450000000004</v>
      </c>
      <c r="J37" s="166">
        <f t="shared" si="5"/>
        <v>54243</v>
      </c>
      <c r="K37" s="39"/>
      <c r="L37" s="289">
        <v>41047.65</v>
      </c>
      <c r="M37" s="166">
        <f t="shared" si="6"/>
        <v>42295.207500000004</v>
      </c>
      <c r="N37" s="137">
        <f t="shared" si="0"/>
        <v>36253.035000000003</v>
      </c>
      <c r="O37" s="39"/>
      <c r="P37" s="296">
        <v>34.524000000000001</v>
      </c>
      <c r="Q37" s="158">
        <f t="shared" si="7"/>
        <v>35.820225000000008</v>
      </c>
      <c r="R37" s="109">
        <f t="shared" si="1"/>
        <v>70207.641000000018</v>
      </c>
      <c r="S37" s="39"/>
      <c r="T37" s="218">
        <v>32.455500000000001</v>
      </c>
      <c r="U37" s="158">
        <f t="shared" si="8"/>
        <v>33.482925000000009</v>
      </c>
      <c r="V37" s="109">
        <f t="shared" si="2"/>
        <v>65626.53300000001</v>
      </c>
      <c r="W37" s="39"/>
      <c r="X37" s="289">
        <v>55617.450000000004</v>
      </c>
      <c r="Y37" s="160">
        <f t="shared" si="9"/>
        <v>58107.262500000004</v>
      </c>
      <c r="AA37" s="7"/>
      <c r="AB37" s="35"/>
    </row>
    <row r="38" spans="1:44" ht="12.75" customHeight="1" x14ac:dyDescent="0.2">
      <c r="A38" s="107">
        <v>34</v>
      </c>
      <c r="B38" s="4"/>
      <c r="C38" s="289">
        <v>76490.400000000009</v>
      </c>
      <c r="D38" s="166">
        <f t="shared" si="3"/>
        <v>80176.005000000005</v>
      </c>
      <c r="E38" s="4"/>
      <c r="F38" s="289">
        <v>58087.05</v>
      </c>
      <c r="G38" s="166">
        <f t="shared" si="4"/>
        <v>60387.232500000006</v>
      </c>
      <c r="H38" s="4"/>
      <c r="I38" s="292">
        <v>53074.350000000006</v>
      </c>
      <c r="J38" s="166">
        <f t="shared" si="5"/>
        <v>54980.572500000009</v>
      </c>
      <c r="K38" s="4"/>
      <c r="L38" s="289">
        <v>41616.75</v>
      </c>
      <c r="M38" s="166">
        <f t="shared" si="6"/>
        <v>43100.032500000001</v>
      </c>
      <c r="N38" s="137">
        <f t="shared" si="0"/>
        <v>36942.885000000002</v>
      </c>
      <c r="O38" s="4"/>
      <c r="P38" s="296">
        <v>34.723500000000001</v>
      </c>
      <c r="Q38" s="158">
        <f t="shared" si="7"/>
        <v>36.2502</v>
      </c>
      <c r="R38" s="109">
        <f t="shared" si="1"/>
        <v>71050.391999999993</v>
      </c>
      <c r="S38" s="4"/>
      <c r="T38" s="218">
        <v>32.728500000000004</v>
      </c>
      <c r="U38" s="158">
        <f t="shared" si="8"/>
        <v>34.078275000000005</v>
      </c>
      <c r="V38" s="109">
        <f t="shared" si="2"/>
        <v>66793.419000000009</v>
      </c>
      <c r="W38" s="4"/>
      <c r="X38" s="289">
        <v>55894.65</v>
      </c>
      <c r="Y38" s="160">
        <f t="shared" si="9"/>
        <v>58398.322500000009</v>
      </c>
      <c r="AA38" s="7"/>
      <c r="AB38" s="35"/>
    </row>
    <row r="39" spans="1:44" ht="12.75" customHeight="1" x14ac:dyDescent="0.2">
      <c r="A39" s="110">
        <v>35</v>
      </c>
      <c r="B39" s="111"/>
      <c r="C39" s="291">
        <v>76620.600000000006</v>
      </c>
      <c r="D39" s="172">
        <f t="shared" si="3"/>
        <v>80314.920000000013</v>
      </c>
      <c r="E39" s="111"/>
      <c r="F39" s="291">
        <v>58853.55</v>
      </c>
      <c r="G39" s="172">
        <f t="shared" si="4"/>
        <v>60991.402500000004</v>
      </c>
      <c r="H39" s="111"/>
      <c r="I39" s="294">
        <v>53796.75</v>
      </c>
      <c r="J39" s="172">
        <f t="shared" si="5"/>
        <v>55728.067500000012</v>
      </c>
      <c r="K39" s="111"/>
      <c r="L39" s="291">
        <v>42647.85</v>
      </c>
      <c r="M39" s="172">
        <f t="shared" si="6"/>
        <v>43697.587500000001</v>
      </c>
      <c r="N39" s="148">
        <f t="shared" si="0"/>
        <v>37455.075000000004</v>
      </c>
      <c r="O39" s="111"/>
      <c r="P39" s="297">
        <v>35.080500000000001</v>
      </c>
      <c r="Q39" s="162">
        <f t="shared" si="7"/>
        <v>36.459675000000004</v>
      </c>
      <c r="R39" s="164">
        <f t="shared" si="1"/>
        <v>71460.963000000003</v>
      </c>
      <c r="S39" s="111"/>
      <c r="T39" s="281">
        <v>33.305999999999997</v>
      </c>
      <c r="U39" s="162">
        <f t="shared" si="8"/>
        <v>34.364925000000007</v>
      </c>
      <c r="V39" s="164">
        <f t="shared" si="2"/>
        <v>67355.253000000012</v>
      </c>
      <c r="W39" s="111"/>
      <c r="X39" s="291">
        <v>56175</v>
      </c>
      <c r="Y39" s="165">
        <f t="shared" si="9"/>
        <v>58689.382500000007</v>
      </c>
      <c r="AA39" s="7"/>
      <c r="AB39" s="35"/>
    </row>
    <row r="40" spans="1:44" ht="12.75" hidden="1" customHeight="1" x14ac:dyDescent="0.2">
      <c r="A40" s="136">
        <v>36</v>
      </c>
      <c r="B40" s="4"/>
      <c r="C40" s="289">
        <v>76756.05</v>
      </c>
      <c r="D40" s="166">
        <f t="shared" si="3"/>
        <v>80451.63</v>
      </c>
      <c r="E40" s="4"/>
      <c r="F40" s="289">
        <v>59441.55</v>
      </c>
      <c r="G40" s="166">
        <f t="shared" si="4"/>
        <v>61796.227500000008</v>
      </c>
      <c r="H40" s="4"/>
      <c r="I40" s="292">
        <v>54528.600000000006</v>
      </c>
      <c r="J40" s="166">
        <f t="shared" si="5"/>
        <v>56486.587500000001</v>
      </c>
      <c r="K40" s="4"/>
      <c r="L40" s="289">
        <v>43482.6</v>
      </c>
      <c r="M40" s="166">
        <f t="shared" si="6"/>
        <v>44780.2425</v>
      </c>
      <c r="N40" s="137">
        <f t="shared" si="0"/>
        <v>38383.065000000002</v>
      </c>
      <c r="O40" s="4"/>
      <c r="P40" s="296">
        <v>35.4375</v>
      </c>
      <c r="Q40" s="158">
        <f t="shared" si="7"/>
        <v>36.834524999999999</v>
      </c>
      <c r="R40" s="109">
        <f t="shared" si="1"/>
        <v>72195.668999999994</v>
      </c>
      <c r="S40" s="4"/>
      <c r="T40" s="218">
        <v>33.914999999999999</v>
      </c>
      <c r="U40" s="158">
        <f t="shared" si="8"/>
        <v>34.971299999999999</v>
      </c>
      <c r="V40" s="109">
        <f t="shared" si="2"/>
        <v>68543.747999999992</v>
      </c>
      <c r="W40" s="4"/>
      <c r="X40" s="289">
        <v>56455.350000000006</v>
      </c>
      <c r="Y40" s="166">
        <f t="shared" si="9"/>
        <v>58983.75</v>
      </c>
      <c r="AA40" s="7"/>
      <c r="AB40" s="35"/>
    </row>
    <row r="41" spans="1:44" ht="12.75" hidden="1" customHeight="1" x14ac:dyDescent="0.2">
      <c r="A41" s="136">
        <v>37</v>
      </c>
      <c r="B41" s="299"/>
      <c r="C41" s="289">
        <v>76850.55</v>
      </c>
      <c r="D41" s="166">
        <f t="shared" si="3"/>
        <v>80593.852500000008</v>
      </c>
      <c r="E41" s="299"/>
      <c r="F41" s="289">
        <v>60035.850000000006</v>
      </c>
      <c r="G41" s="166">
        <f t="shared" si="4"/>
        <v>62413.627500000002</v>
      </c>
      <c r="H41" s="299"/>
      <c r="I41" s="289">
        <v>55269.9</v>
      </c>
      <c r="J41" s="166">
        <f t="shared" si="5"/>
        <v>57255.030000000006</v>
      </c>
      <c r="K41" s="299"/>
      <c r="L41" s="289">
        <v>44336.25</v>
      </c>
      <c r="M41" s="166">
        <f t="shared" si="6"/>
        <v>45656.73</v>
      </c>
      <c r="N41" s="137">
        <f t="shared" si="0"/>
        <v>39134.340000000004</v>
      </c>
      <c r="O41" s="299"/>
      <c r="P41" s="218">
        <v>35.857500000000002</v>
      </c>
      <c r="Q41" s="158">
        <f t="shared" si="7"/>
        <v>37.209375000000001</v>
      </c>
      <c r="R41" s="109">
        <f t="shared" si="1"/>
        <v>72930.375</v>
      </c>
      <c r="S41" s="299"/>
      <c r="T41" s="218">
        <v>34.534500000000001</v>
      </c>
      <c r="U41" s="158">
        <f t="shared" si="8"/>
        <v>35.610750000000003</v>
      </c>
      <c r="V41" s="109">
        <f t="shared" si="2"/>
        <v>69797.070000000007</v>
      </c>
      <c r="W41" s="299"/>
      <c r="X41" s="289">
        <v>57020.25</v>
      </c>
      <c r="Y41" s="166">
        <f t="shared" si="9"/>
        <v>59278.117500000008</v>
      </c>
      <c r="AB41" s="135"/>
    </row>
    <row r="42" spans="1:44" ht="15" hidden="1" customHeight="1" x14ac:dyDescent="0.2">
      <c r="A42" s="136">
        <v>38</v>
      </c>
      <c r="B42" s="300"/>
      <c r="C42" s="289">
        <v>77289.45</v>
      </c>
      <c r="D42" s="166">
        <f t="shared" si="3"/>
        <v>80693.077499999999</v>
      </c>
      <c r="E42" s="175"/>
      <c r="F42" s="289">
        <v>60636.450000000004</v>
      </c>
      <c r="G42" s="166">
        <f t="shared" si="4"/>
        <v>63037.642500000009</v>
      </c>
      <c r="H42" s="175"/>
      <c r="I42" s="289">
        <v>56021.700000000004</v>
      </c>
      <c r="J42" s="166">
        <f t="shared" si="5"/>
        <v>58033.395000000004</v>
      </c>
      <c r="K42" s="175"/>
      <c r="L42" s="289">
        <v>47287.8</v>
      </c>
      <c r="M42" s="166">
        <f t="shared" si="6"/>
        <v>46553.0625</v>
      </c>
      <c r="N42" s="137">
        <f t="shared" si="0"/>
        <v>39902.625</v>
      </c>
      <c r="O42" s="175"/>
      <c r="P42" s="218">
        <v>36.298500000000004</v>
      </c>
      <c r="Q42" s="158">
        <f t="shared" si="7"/>
        <v>37.650375000000004</v>
      </c>
      <c r="R42" s="109">
        <f t="shared" si="1"/>
        <v>73794.735000000001</v>
      </c>
      <c r="S42" s="175"/>
      <c r="T42" s="218">
        <v>35.153999999999996</v>
      </c>
      <c r="U42" s="158">
        <f t="shared" si="8"/>
        <v>36.261225000000003</v>
      </c>
      <c r="V42" s="109">
        <f t="shared" si="2"/>
        <v>71072.001000000004</v>
      </c>
      <c r="W42" s="175"/>
      <c r="X42" s="289">
        <v>57305.850000000006</v>
      </c>
      <c r="Y42" s="166">
        <f t="shared" si="9"/>
        <v>59871.262500000004</v>
      </c>
      <c r="AB42" s="135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</row>
    <row r="43" spans="1:44" ht="15" hidden="1" customHeight="1" x14ac:dyDescent="0.2">
      <c r="A43" s="136">
        <v>39</v>
      </c>
      <c r="B43" s="300"/>
      <c r="C43" s="289">
        <v>77675.850000000006</v>
      </c>
      <c r="D43" s="166">
        <f t="shared" si="3"/>
        <v>81153.922500000001</v>
      </c>
      <c r="E43" s="175"/>
      <c r="F43" s="272"/>
      <c r="G43" s="272"/>
      <c r="H43" s="175"/>
      <c r="I43" s="289">
        <v>56782.950000000004</v>
      </c>
      <c r="J43" s="166">
        <f t="shared" si="5"/>
        <v>58822.785000000003</v>
      </c>
      <c r="K43" s="175"/>
      <c r="L43" s="289">
        <v>47761.35</v>
      </c>
      <c r="M43" s="166">
        <f t="shared" si="6"/>
        <v>49652.19</v>
      </c>
      <c r="N43" s="104"/>
      <c r="O43" s="175"/>
      <c r="P43" s="158"/>
      <c r="Q43" s="158">
        <f t="shared" si="7"/>
        <v>38.113425000000007</v>
      </c>
      <c r="R43" s="109">
        <f t="shared" si="1"/>
        <v>74702.313000000009</v>
      </c>
      <c r="S43" s="175"/>
      <c r="T43" s="158"/>
      <c r="U43" s="158">
        <f t="shared" si="8"/>
        <v>36.911699999999996</v>
      </c>
      <c r="V43" s="109">
        <f t="shared" si="2"/>
        <v>72346.931999999986</v>
      </c>
      <c r="W43" s="175"/>
      <c r="X43" s="289">
        <v>57591.450000000004</v>
      </c>
      <c r="Y43" s="166">
        <f t="shared" si="9"/>
        <v>60171.142500000009</v>
      </c>
      <c r="AB43" s="135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</row>
    <row r="44" spans="1:44" ht="12.75" hidden="1" customHeight="1" x14ac:dyDescent="0.2">
      <c r="A44" s="136">
        <v>40</v>
      </c>
      <c r="B44" s="175"/>
      <c r="C44" s="272"/>
      <c r="D44" s="272"/>
      <c r="E44" s="175"/>
      <c r="F44" s="175"/>
      <c r="G44" s="175"/>
      <c r="H44" s="175"/>
      <c r="I44" s="289">
        <v>57750</v>
      </c>
      <c r="J44" s="166">
        <f t="shared" si="5"/>
        <v>59622.097500000003</v>
      </c>
      <c r="K44" s="175"/>
      <c r="L44" s="289">
        <v>48239.1</v>
      </c>
      <c r="M44" s="166">
        <f t="shared" si="6"/>
        <v>50149.417500000003</v>
      </c>
      <c r="N44" s="104"/>
      <c r="O44" s="175"/>
      <c r="P44" s="175"/>
      <c r="Q44" s="175"/>
      <c r="R44" s="175"/>
      <c r="S44" s="175"/>
      <c r="T44" s="175"/>
      <c r="U44" s="175"/>
      <c r="V44" s="175"/>
      <c r="W44" s="175"/>
      <c r="X44" s="289">
        <v>57880.200000000004</v>
      </c>
      <c r="Y44" s="166">
        <f t="shared" si="9"/>
        <v>60471.022500000006</v>
      </c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4" ht="12.75" hidden="1" customHeight="1" x14ac:dyDescent="0.2">
      <c r="A45" s="136">
        <v>41</v>
      </c>
      <c r="B45" s="175"/>
      <c r="C45" s="116"/>
      <c r="D45" s="116"/>
      <c r="E45" s="175"/>
      <c r="F45" s="116"/>
      <c r="G45" s="116"/>
      <c r="H45" s="175"/>
      <c r="I45" s="289">
        <v>57979.950000000004</v>
      </c>
      <c r="J45" s="166">
        <f t="shared" si="5"/>
        <v>60637.5</v>
      </c>
      <c r="K45" s="175"/>
      <c r="L45" s="289">
        <v>48744.15</v>
      </c>
      <c r="M45" s="166">
        <f t="shared" si="6"/>
        <v>50651.055</v>
      </c>
      <c r="N45" s="301"/>
      <c r="O45" s="175"/>
      <c r="P45" s="175"/>
      <c r="Q45" s="175"/>
      <c r="R45" s="116"/>
      <c r="S45" s="175"/>
      <c r="T45" s="116"/>
      <c r="U45" s="116"/>
      <c r="V45" s="116"/>
      <c r="W45" s="175"/>
      <c r="X45" s="289">
        <v>58458.75</v>
      </c>
      <c r="Y45" s="166">
        <f t="shared" si="9"/>
        <v>60774.210000000006</v>
      </c>
    </row>
    <row r="46" spans="1:44" ht="12.75" hidden="1" customHeight="1" x14ac:dyDescent="0.2">
      <c r="A46" s="136">
        <v>42</v>
      </c>
      <c r="B46" s="175"/>
      <c r="C46" s="116"/>
      <c r="D46" s="116"/>
      <c r="E46" s="175"/>
      <c r="F46" s="175"/>
      <c r="G46" s="175"/>
      <c r="H46" s="175"/>
      <c r="I46" s="289">
        <v>58433.55</v>
      </c>
      <c r="J46" s="166">
        <f t="shared" si="5"/>
        <v>60878.947500000009</v>
      </c>
      <c r="K46" s="175"/>
      <c r="L46" s="289">
        <v>50127</v>
      </c>
      <c r="M46" s="166">
        <f t="shared" si="6"/>
        <v>51181.357500000006</v>
      </c>
      <c r="N46" s="301"/>
      <c r="O46" s="175"/>
      <c r="P46" s="175"/>
      <c r="Q46" s="175"/>
      <c r="R46" s="175"/>
      <c r="S46" s="175"/>
      <c r="T46" s="175"/>
      <c r="U46" s="175"/>
      <c r="V46" s="175"/>
      <c r="W46" s="175"/>
      <c r="X46" s="289">
        <v>58750.65</v>
      </c>
      <c r="Y46" s="166">
        <f t="shared" si="9"/>
        <v>61381.6875</v>
      </c>
      <c r="AA46" s="32"/>
    </row>
    <row r="47" spans="1:44" ht="12.75" hidden="1" customHeight="1" x14ac:dyDescent="0.2">
      <c r="A47" s="136">
        <v>43</v>
      </c>
      <c r="B47" s="175"/>
      <c r="C47" s="116"/>
      <c r="D47" s="116"/>
      <c r="E47" s="175"/>
      <c r="F47" s="175"/>
      <c r="G47" s="175"/>
      <c r="H47" s="175"/>
      <c r="I47" s="289">
        <v>62174.700000000004</v>
      </c>
      <c r="J47" s="166">
        <f t="shared" si="5"/>
        <v>61355.227500000008</v>
      </c>
      <c r="K47" s="175"/>
      <c r="L47" s="289">
        <v>52210.200000000004</v>
      </c>
      <c r="M47" s="166">
        <f t="shared" si="6"/>
        <v>52633.350000000006</v>
      </c>
      <c r="N47" s="301"/>
      <c r="O47" s="175"/>
      <c r="P47" s="175"/>
      <c r="Q47" s="175"/>
      <c r="R47" s="175"/>
      <c r="S47" s="175"/>
      <c r="T47" s="175"/>
      <c r="U47" s="175"/>
      <c r="V47" s="175"/>
      <c r="W47" s="175"/>
      <c r="X47" s="289">
        <v>59044.65</v>
      </c>
      <c r="Y47" s="166">
        <f t="shared" si="9"/>
        <v>61688.182500000003</v>
      </c>
    </row>
    <row r="48" spans="1:44" ht="12.75" hidden="1" customHeight="1" x14ac:dyDescent="0.2">
      <c r="A48" s="136">
        <v>44</v>
      </c>
      <c r="B48" s="175"/>
      <c r="C48" s="116"/>
      <c r="D48" s="116"/>
      <c r="E48" s="175"/>
      <c r="F48" s="175"/>
      <c r="G48" s="175"/>
      <c r="H48" s="175"/>
      <c r="I48" s="289">
        <v>62998.950000000004</v>
      </c>
      <c r="J48" s="166">
        <f t="shared" si="5"/>
        <v>65283.435000000005</v>
      </c>
      <c r="K48" s="175"/>
      <c r="L48" s="289">
        <v>52575.600000000006</v>
      </c>
      <c r="M48" s="166">
        <f t="shared" si="6"/>
        <v>54820.710000000006</v>
      </c>
      <c r="N48" s="301"/>
      <c r="O48" s="175"/>
      <c r="P48" s="175"/>
      <c r="Q48" s="175"/>
      <c r="R48" s="175"/>
      <c r="S48" s="175"/>
      <c r="T48" s="175"/>
      <c r="U48" s="175"/>
      <c r="V48" s="175"/>
      <c r="W48" s="175"/>
      <c r="X48" s="289">
        <v>59510.850000000006</v>
      </c>
      <c r="Y48" s="166">
        <f t="shared" si="9"/>
        <v>61996.882500000007</v>
      </c>
    </row>
    <row r="49" spans="1:25" ht="12.75" hidden="1" customHeight="1" x14ac:dyDescent="0.2">
      <c r="A49" s="136">
        <v>45</v>
      </c>
      <c r="B49" s="175"/>
      <c r="C49" s="175"/>
      <c r="D49" s="175"/>
      <c r="E49" s="175"/>
      <c r="F49" s="175"/>
      <c r="G49" s="175"/>
      <c r="H49" s="175"/>
      <c r="I49" s="289">
        <v>63997.5</v>
      </c>
      <c r="J49" s="166">
        <f t="shared" si="5"/>
        <v>66148.897500000006</v>
      </c>
      <c r="K49" s="175"/>
      <c r="L49" s="289">
        <v>52944.15</v>
      </c>
      <c r="M49" s="166">
        <f t="shared" si="6"/>
        <v>55204.380000000012</v>
      </c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289">
        <v>59843.700000000004</v>
      </c>
      <c r="Y49" s="166">
        <f t="shared" si="9"/>
        <v>62486.392500000009</v>
      </c>
    </row>
    <row r="50" spans="1:25" ht="12.75" hidden="1" customHeight="1" x14ac:dyDescent="0.2">
      <c r="A50" s="136">
        <v>46</v>
      </c>
      <c r="B50" s="175"/>
      <c r="C50" s="175"/>
      <c r="D50" s="175"/>
      <c r="E50" s="175"/>
      <c r="F50" s="175"/>
      <c r="G50" s="175"/>
      <c r="H50" s="175"/>
      <c r="I50" s="289">
        <v>64449</v>
      </c>
      <c r="J50" s="166">
        <f t="shared" si="5"/>
        <v>67197.375</v>
      </c>
      <c r="K50" s="175"/>
      <c r="L50" s="289">
        <v>53336.850000000006</v>
      </c>
      <c r="M50" s="166">
        <f t="shared" si="6"/>
        <v>55591.357500000006</v>
      </c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66"/>
      <c r="Y50" s="166"/>
    </row>
    <row r="51" spans="1:25" ht="12.75" hidden="1" customHeight="1" x14ac:dyDescent="0.2">
      <c r="A51" s="136">
        <v>47</v>
      </c>
      <c r="B51" s="175"/>
      <c r="C51" s="175"/>
      <c r="D51" s="175"/>
      <c r="E51" s="175"/>
      <c r="F51" s="175"/>
      <c r="G51" s="175"/>
      <c r="H51" s="175"/>
      <c r="I51" s="289">
        <v>65010.75</v>
      </c>
      <c r="J51" s="166">
        <f t="shared" si="5"/>
        <v>67671.45</v>
      </c>
      <c r="K51" s="175"/>
      <c r="L51" s="289">
        <v>54441.450000000004</v>
      </c>
      <c r="M51" s="166">
        <f t="shared" si="6"/>
        <v>56003.692500000012</v>
      </c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</row>
    <row r="52" spans="1:25" ht="12.75" hidden="1" customHeight="1" x14ac:dyDescent="0.2">
      <c r="A52" s="136">
        <v>48</v>
      </c>
      <c r="B52" s="175"/>
      <c r="C52" s="175"/>
      <c r="D52" s="175"/>
      <c r="E52" s="175"/>
      <c r="F52" s="175"/>
      <c r="G52" s="175"/>
      <c r="H52" s="175"/>
      <c r="I52" s="289">
        <v>67093.95</v>
      </c>
      <c r="J52" s="166">
        <f t="shared" si="5"/>
        <v>68261.287500000006</v>
      </c>
      <c r="K52" s="175"/>
      <c r="L52" s="289">
        <v>58550.100000000006</v>
      </c>
      <c r="M52" s="166">
        <f t="shared" si="6"/>
        <v>57163.522500000006</v>
      </c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</row>
    <row r="53" spans="1:25" ht="12.75" hidden="1" customHeight="1" x14ac:dyDescent="0.2">
      <c r="A53" s="175"/>
      <c r="B53" s="175"/>
      <c r="C53" s="302"/>
      <c r="D53" s="302"/>
      <c r="E53" s="175"/>
      <c r="F53" s="302"/>
      <c r="G53" s="302"/>
      <c r="H53" s="303">
        <f t="shared" ref="H53:O53" si="10">SUM(H4:H52)</f>
        <v>0</v>
      </c>
      <c r="I53" s="289">
        <v>68111.400000000009</v>
      </c>
      <c r="J53" s="166">
        <f t="shared" si="5"/>
        <v>70448.647500000006</v>
      </c>
      <c r="K53" s="303">
        <f t="shared" si="10"/>
        <v>0</v>
      </c>
      <c r="L53" s="302"/>
      <c r="M53" s="302"/>
      <c r="N53" s="304"/>
      <c r="O53" s="303">
        <f t="shared" si="10"/>
        <v>0</v>
      </c>
      <c r="P53" s="305"/>
      <c r="Q53" s="305"/>
      <c r="R53" s="302"/>
      <c r="S53" s="303"/>
      <c r="T53" s="305"/>
      <c r="U53" s="305"/>
      <c r="V53" s="302"/>
      <c r="W53" s="303"/>
      <c r="X53" s="302"/>
      <c r="Y53" s="302"/>
    </row>
    <row r="54" spans="1:25" ht="12.75" customHeight="1" x14ac:dyDescent="0.2">
      <c r="I54" s="122"/>
      <c r="J54" s="122"/>
      <c r="L54" s="32"/>
      <c r="M54" s="32"/>
    </row>
    <row r="55" spans="1:25" ht="12.75" customHeight="1" x14ac:dyDescent="0.2">
      <c r="A55" s="27"/>
    </row>
    <row r="56" spans="1:25" ht="12.75" customHeight="1" x14ac:dyDescent="0.2"/>
    <row r="57" spans="1:25" ht="12.75" customHeight="1" x14ac:dyDescent="0.2"/>
    <row r="58" spans="1:25" ht="12.75" customHeight="1" x14ac:dyDescent="0.2"/>
    <row r="59" spans="1:25" ht="12.75" customHeight="1" x14ac:dyDescent="0.2"/>
    <row r="60" spans="1:25" ht="12.75" customHeight="1" x14ac:dyDescent="0.2"/>
    <row r="61" spans="1:25" ht="12.75" customHeight="1" x14ac:dyDescent="0.2"/>
    <row r="62" spans="1:25" ht="12.75" customHeight="1" x14ac:dyDescent="0.2"/>
    <row r="63" spans="1:25" ht="12.75" customHeight="1" x14ac:dyDescent="0.2"/>
    <row r="64" spans="1:25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</sheetData>
  <printOptions horizontalCentered="1"/>
  <pageMargins left="0.2" right="0.2" top="1" bottom="0.5" header="0.5" footer="0"/>
  <pageSetup orientation="landscape" r:id="rId1"/>
  <headerFooter>
    <oddHeader>&amp;C&amp;"Arial,Bold"&amp;12POWHATAN COUNTY PUBLIC SCHOOLS
ADMINISTRATIVE SUPPORT PAY SCHEDULES FOR SCHOOL YEAR 2022 - 2023 &amp;R&amp;"Arial,Italic"&amp;11Approved
4/19/2022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4"/>
  <sheetViews>
    <sheetView workbookViewId="0">
      <selection sqref="A1:XFD1048576"/>
    </sheetView>
  </sheetViews>
  <sheetFormatPr defaultColWidth="14.42578125" defaultRowHeight="15" customHeight="1" x14ac:dyDescent="0.2"/>
  <cols>
    <col min="1" max="1" width="6.7109375" customWidth="1"/>
    <col min="2" max="2" width="1.28515625" customWidth="1"/>
    <col min="3" max="3" width="12" hidden="1" customWidth="1"/>
    <col min="4" max="4" width="12" customWidth="1"/>
    <col min="5" max="5" width="1.28515625" customWidth="1"/>
    <col min="6" max="6" width="14" customWidth="1"/>
    <col min="7" max="7" width="1.28515625" customWidth="1"/>
    <col min="8" max="8" width="9.7109375" hidden="1" customWidth="1"/>
    <col min="9" max="9" width="9.7109375" customWidth="1"/>
    <col min="10" max="10" width="1.28515625" customWidth="1"/>
    <col min="11" max="11" width="11.7109375" customWidth="1"/>
    <col min="12" max="12" width="1.28515625" customWidth="1"/>
    <col min="13" max="13" width="9.5703125" hidden="1" customWidth="1"/>
    <col min="14" max="14" width="9.5703125" customWidth="1"/>
    <col min="15" max="15" width="1.28515625" customWidth="1"/>
    <col min="16" max="16" width="9.140625" customWidth="1"/>
    <col min="17" max="17" width="1.7109375" customWidth="1"/>
    <col min="18" max="18" width="49.28515625" customWidth="1"/>
    <col min="19" max="28" width="8" customWidth="1"/>
  </cols>
  <sheetData>
    <row r="1" spans="1:18" ht="12.75" customHeight="1" x14ac:dyDescent="0.2">
      <c r="A1" s="92"/>
      <c r="B1" s="93"/>
      <c r="C1" s="169"/>
      <c r="D1" s="169"/>
      <c r="E1" s="124" t="s">
        <v>99</v>
      </c>
      <c r="F1" s="169"/>
      <c r="G1" s="93"/>
      <c r="H1" s="176"/>
      <c r="I1" s="176"/>
      <c r="J1" s="124" t="s">
        <v>100</v>
      </c>
      <c r="K1" s="124"/>
      <c r="L1" s="177"/>
      <c r="M1" s="169"/>
      <c r="N1" s="169"/>
      <c r="O1" s="124" t="s">
        <v>101</v>
      </c>
      <c r="P1" s="125"/>
      <c r="Q1" s="42"/>
    </row>
    <row r="2" spans="1:18" ht="12.75" customHeight="1" x14ac:dyDescent="0.2">
      <c r="A2" s="97"/>
      <c r="B2" s="1"/>
      <c r="C2" s="115"/>
      <c r="D2" s="115"/>
      <c r="E2" s="115" t="s">
        <v>102</v>
      </c>
      <c r="F2" s="115"/>
      <c r="G2" s="1"/>
      <c r="H2" s="115" t="s">
        <v>59</v>
      </c>
      <c r="I2" s="115" t="s">
        <v>59</v>
      </c>
      <c r="J2" s="115"/>
      <c r="K2" s="115" t="s">
        <v>65</v>
      </c>
      <c r="L2" s="44"/>
      <c r="M2" s="282" t="s">
        <v>59</v>
      </c>
      <c r="N2" s="115" t="s">
        <v>59</v>
      </c>
      <c r="O2" s="115"/>
      <c r="P2" s="155" t="s">
        <v>65</v>
      </c>
      <c r="Q2" s="42"/>
    </row>
    <row r="3" spans="1:18" ht="12.75" customHeight="1" x14ac:dyDescent="0.2">
      <c r="A3" s="156" t="s">
        <v>8</v>
      </c>
      <c r="B3" s="43"/>
      <c r="C3" s="307" t="s">
        <v>103</v>
      </c>
      <c r="D3" s="178" t="s">
        <v>103</v>
      </c>
      <c r="E3" s="178"/>
      <c r="F3" s="126" t="s">
        <v>104</v>
      </c>
      <c r="G3" s="43"/>
      <c r="H3" s="307" t="s">
        <v>60</v>
      </c>
      <c r="I3" s="178" t="s">
        <v>60</v>
      </c>
      <c r="J3" s="178"/>
      <c r="K3" s="126" t="s">
        <v>67</v>
      </c>
      <c r="L3" s="43"/>
      <c r="M3" s="307" t="s">
        <v>60</v>
      </c>
      <c r="N3" s="178" t="s">
        <v>60</v>
      </c>
      <c r="O3" s="178"/>
      <c r="P3" s="127" t="s">
        <v>67</v>
      </c>
      <c r="Q3" s="25"/>
      <c r="R3" s="45" t="s">
        <v>11</v>
      </c>
    </row>
    <row r="4" spans="1:18" ht="12.75" customHeight="1" x14ac:dyDescent="0.2">
      <c r="A4" s="107">
        <v>0</v>
      </c>
      <c r="B4" s="43"/>
      <c r="C4" s="218">
        <v>22.942500000000003</v>
      </c>
      <c r="D4" s="158">
        <f>C4*1.045</f>
        <v>23.974912500000002</v>
      </c>
      <c r="E4" s="167"/>
      <c r="F4" s="159">
        <f>D4*245*8</f>
        <v>46990.828500000003</v>
      </c>
      <c r="G4" s="39"/>
      <c r="H4" s="218">
        <v>15.739500000000001</v>
      </c>
      <c r="I4" s="158">
        <f>H4*1.045</f>
        <v>16.447777500000001</v>
      </c>
      <c r="J4" s="167"/>
      <c r="K4" s="109">
        <f>I4*8*249</f>
        <v>32763.97278</v>
      </c>
      <c r="L4" s="4"/>
      <c r="M4" s="218">
        <v>16.358999999999998</v>
      </c>
      <c r="N4" s="158">
        <v>17.357449999999996</v>
      </c>
      <c r="O4" s="167"/>
      <c r="P4" s="179">
        <f>N4*8*249</f>
        <v>34576.040399999991</v>
      </c>
      <c r="Q4" s="25"/>
      <c r="R4" s="45"/>
    </row>
    <row r="5" spans="1:18" ht="12.75" customHeight="1" x14ac:dyDescent="0.2">
      <c r="A5" s="107">
        <v>1</v>
      </c>
      <c r="B5" s="43"/>
      <c r="C5" s="308">
        <v>22.962500000000002</v>
      </c>
      <c r="D5" s="182">
        <f>C4*1.05</f>
        <v>24.089625000000005</v>
      </c>
      <c r="E5" s="167"/>
      <c r="F5" s="159">
        <f t="shared" ref="F5:F39" si="0">D5*245*8</f>
        <v>47215.665000000008</v>
      </c>
      <c r="G5" s="39"/>
      <c r="H5" s="308">
        <v>15.759500000000001</v>
      </c>
      <c r="I5" s="182">
        <f>H4*1.05</f>
        <v>16.526475000000001</v>
      </c>
      <c r="J5" s="167"/>
      <c r="K5" s="109">
        <f t="shared" ref="K5:K44" si="1">I5*8*249</f>
        <v>32920.7382</v>
      </c>
      <c r="L5" s="4"/>
      <c r="M5" s="308">
        <v>16.378999999999998</v>
      </c>
      <c r="N5" s="182">
        <v>17.4405</v>
      </c>
      <c r="O5" s="167"/>
      <c r="P5" s="179">
        <f t="shared" ref="P5:P45" si="2">N5*8*249</f>
        <v>34741.476000000002</v>
      </c>
      <c r="Q5" s="25"/>
      <c r="R5" s="10"/>
    </row>
    <row r="6" spans="1:18" ht="12.75" customHeight="1" x14ac:dyDescent="0.2">
      <c r="A6" s="107">
        <v>2</v>
      </c>
      <c r="B6" s="39"/>
      <c r="C6" s="308">
        <v>23.002500000000001</v>
      </c>
      <c r="D6" s="182">
        <f t="shared" ref="D6:D40" si="3">C5*1.05</f>
        <v>24.110625000000002</v>
      </c>
      <c r="E6" s="167"/>
      <c r="F6" s="159">
        <f t="shared" si="0"/>
        <v>47256.825000000004</v>
      </c>
      <c r="G6" s="39"/>
      <c r="H6" s="308">
        <v>15.779500000000001</v>
      </c>
      <c r="I6" s="182">
        <f t="shared" ref="I6:I44" si="4">H5*1.05</f>
        <v>16.547475000000002</v>
      </c>
      <c r="J6" s="167"/>
      <c r="K6" s="109">
        <f t="shared" si="1"/>
        <v>32962.570200000002</v>
      </c>
      <c r="L6" s="4"/>
      <c r="M6" s="308">
        <v>16.398999999999997</v>
      </c>
      <c r="N6" s="182">
        <v>17.566500000000001</v>
      </c>
      <c r="O6" s="167"/>
      <c r="P6" s="179">
        <f t="shared" si="2"/>
        <v>34992.468000000001</v>
      </c>
      <c r="Q6" s="3"/>
      <c r="R6" s="10" t="s">
        <v>105</v>
      </c>
    </row>
    <row r="7" spans="1:18" ht="12.75" customHeight="1" x14ac:dyDescent="0.2">
      <c r="A7" s="107">
        <v>3</v>
      </c>
      <c r="B7" s="39"/>
      <c r="C7" s="308">
        <v>23.058000000000003</v>
      </c>
      <c r="D7" s="182">
        <f t="shared" si="3"/>
        <v>24.152625000000004</v>
      </c>
      <c r="E7" s="167"/>
      <c r="F7" s="159">
        <f t="shared" si="0"/>
        <v>47339.145000000011</v>
      </c>
      <c r="G7" s="39"/>
      <c r="H7" s="308">
        <v>15.813000000000001</v>
      </c>
      <c r="I7" s="182">
        <f t="shared" si="4"/>
        <v>16.568475000000003</v>
      </c>
      <c r="J7" s="167"/>
      <c r="K7" s="109">
        <f t="shared" si="1"/>
        <v>33004.402200000004</v>
      </c>
      <c r="L7" s="4"/>
      <c r="M7" s="308">
        <v>16.443000000000001</v>
      </c>
      <c r="N7" s="182">
        <v>17.692500000000003</v>
      </c>
      <c r="O7" s="167"/>
      <c r="P7" s="179">
        <f t="shared" si="2"/>
        <v>35243.460000000006</v>
      </c>
      <c r="Q7" s="3"/>
      <c r="R7" s="46" t="s">
        <v>106</v>
      </c>
    </row>
    <row r="8" spans="1:18" ht="12.75" customHeight="1" x14ac:dyDescent="0.2">
      <c r="A8" s="107">
        <v>4</v>
      </c>
      <c r="B8" s="39"/>
      <c r="C8" s="308">
        <v>23.163</v>
      </c>
      <c r="D8" s="182">
        <f t="shared" si="3"/>
        <v>24.210900000000006</v>
      </c>
      <c r="E8" s="167"/>
      <c r="F8" s="159">
        <f t="shared" si="0"/>
        <v>47453.364000000009</v>
      </c>
      <c r="G8" s="39"/>
      <c r="H8" s="308">
        <v>15.897000000000002</v>
      </c>
      <c r="I8" s="182">
        <f t="shared" si="4"/>
        <v>16.603650000000002</v>
      </c>
      <c r="J8" s="167"/>
      <c r="K8" s="109">
        <f t="shared" si="1"/>
        <v>33074.470800000003</v>
      </c>
      <c r="L8" s="4"/>
      <c r="M8" s="308">
        <v>16.474499999999999</v>
      </c>
      <c r="N8" s="182">
        <v>17.839500000000005</v>
      </c>
      <c r="O8" s="167"/>
      <c r="P8" s="179">
        <f t="shared" si="2"/>
        <v>35536.284000000007</v>
      </c>
      <c r="Q8" s="3"/>
      <c r="R8" s="47" t="s">
        <v>107</v>
      </c>
    </row>
    <row r="9" spans="1:18" ht="12.75" customHeight="1" x14ac:dyDescent="0.2">
      <c r="A9" s="107">
        <v>5</v>
      </c>
      <c r="B9" s="39"/>
      <c r="C9" s="308">
        <v>23.289000000000001</v>
      </c>
      <c r="D9" s="182">
        <f t="shared" si="3"/>
        <v>24.321150000000003</v>
      </c>
      <c r="E9" s="167"/>
      <c r="F9" s="159">
        <f t="shared" si="0"/>
        <v>47669.454000000005</v>
      </c>
      <c r="G9" s="39"/>
      <c r="H9" s="308">
        <v>16.0335</v>
      </c>
      <c r="I9" s="182">
        <f t="shared" si="4"/>
        <v>16.691850000000002</v>
      </c>
      <c r="J9" s="167"/>
      <c r="K9" s="109">
        <f t="shared" si="1"/>
        <v>33250.165200000003</v>
      </c>
      <c r="L9" s="4"/>
      <c r="M9" s="308">
        <v>16.506</v>
      </c>
      <c r="N9" s="182">
        <v>17.986500000000003</v>
      </c>
      <c r="O9" s="167"/>
      <c r="P9" s="179">
        <f t="shared" si="2"/>
        <v>35829.108000000007</v>
      </c>
      <c r="Q9" s="3"/>
      <c r="R9" s="46" t="s">
        <v>108</v>
      </c>
    </row>
    <row r="10" spans="1:18" ht="12.75" customHeight="1" x14ac:dyDescent="0.2">
      <c r="A10" s="107">
        <v>6</v>
      </c>
      <c r="B10" s="39"/>
      <c r="C10" s="218">
        <v>23.509500000000003</v>
      </c>
      <c r="D10" s="182">
        <f t="shared" si="3"/>
        <v>24.453450000000004</v>
      </c>
      <c r="E10" s="167"/>
      <c r="F10" s="159">
        <f t="shared" si="0"/>
        <v>47928.76200000001</v>
      </c>
      <c r="G10" s="39"/>
      <c r="H10" s="218">
        <v>16.128</v>
      </c>
      <c r="I10" s="182">
        <f t="shared" si="4"/>
        <v>16.835175</v>
      </c>
      <c r="J10" s="167"/>
      <c r="K10" s="109">
        <f t="shared" si="1"/>
        <v>33535.668599999997</v>
      </c>
      <c r="L10" s="4"/>
      <c r="M10" s="218">
        <v>16.568999999999999</v>
      </c>
      <c r="N10" s="158">
        <v>18.154500000000002</v>
      </c>
      <c r="O10" s="167"/>
      <c r="P10" s="179">
        <f t="shared" si="2"/>
        <v>36163.764000000003</v>
      </c>
      <c r="Q10" s="3"/>
    </row>
    <row r="11" spans="1:18" ht="12.75" customHeight="1" x14ac:dyDescent="0.2">
      <c r="A11" s="107">
        <v>7</v>
      </c>
      <c r="B11" s="39"/>
      <c r="C11" s="218">
        <v>23.740500000000001</v>
      </c>
      <c r="D11" s="182">
        <f t="shared" si="3"/>
        <v>24.684975000000005</v>
      </c>
      <c r="E11" s="167"/>
      <c r="F11" s="159">
        <f t="shared" si="0"/>
        <v>48382.551000000007</v>
      </c>
      <c r="G11" s="39"/>
      <c r="H11" s="218">
        <v>16.2225</v>
      </c>
      <c r="I11" s="182">
        <f t="shared" si="4"/>
        <v>16.9344</v>
      </c>
      <c r="J11" s="167"/>
      <c r="K11" s="109">
        <f t="shared" si="1"/>
        <v>33733.324800000002</v>
      </c>
      <c r="L11" s="4"/>
      <c r="M11" s="218">
        <v>16.632000000000001</v>
      </c>
      <c r="N11" s="158">
        <v>18.322500000000005</v>
      </c>
      <c r="O11" s="167"/>
      <c r="P11" s="179">
        <f t="shared" si="2"/>
        <v>36498.420000000013</v>
      </c>
      <c r="Q11" s="3"/>
      <c r="R11" s="85" t="s">
        <v>313</v>
      </c>
    </row>
    <row r="12" spans="1:18" ht="12.75" customHeight="1" x14ac:dyDescent="0.2">
      <c r="A12" s="107">
        <v>8</v>
      </c>
      <c r="B12" s="39"/>
      <c r="C12" s="218">
        <v>23.961000000000002</v>
      </c>
      <c r="D12" s="182">
        <f t="shared" si="3"/>
        <v>24.927525000000003</v>
      </c>
      <c r="E12" s="167"/>
      <c r="F12" s="159">
        <f t="shared" si="0"/>
        <v>48857.949000000008</v>
      </c>
      <c r="G12" s="39"/>
      <c r="H12" s="218">
        <v>16.369500000000002</v>
      </c>
      <c r="I12" s="182">
        <f t="shared" si="4"/>
        <v>17.033625000000001</v>
      </c>
      <c r="J12" s="167"/>
      <c r="K12" s="109">
        <f t="shared" si="1"/>
        <v>33930.981</v>
      </c>
      <c r="L12" s="4"/>
      <c r="M12" s="218">
        <v>16.779</v>
      </c>
      <c r="N12" s="158">
        <v>18.501000000000005</v>
      </c>
      <c r="O12" s="167"/>
      <c r="P12" s="179">
        <f t="shared" si="2"/>
        <v>36853.992000000013</v>
      </c>
      <c r="Q12" s="3"/>
      <c r="R12" s="85" t="s">
        <v>314</v>
      </c>
    </row>
    <row r="13" spans="1:18" ht="12.75" customHeight="1" x14ac:dyDescent="0.2">
      <c r="A13" s="107">
        <v>9</v>
      </c>
      <c r="B13" s="39"/>
      <c r="C13" s="218">
        <v>24.192</v>
      </c>
      <c r="D13" s="182">
        <f t="shared" si="3"/>
        <v>25.159050000000004</v>
      </c>
      <c r="E13" s="167"/>
      <c r="F13" s="159">
        <f t="shared" si="0"/>
        <v>49311.738000000005</v>
      </c>
      <c r="G13" s="39"/>
      <c r="H13" s="218">
        <v>16.548000000000002</v>
      </c>
      <c r="I13" s="182">
        <f t="shared" si="4"/>
        <v>17.187975000000002</v>
      </c>
      <c r="J13" s="167"/>
      <c r="K13" s="109">
        <f t="shared" si="1"/>
        <v>34238.446200000006</v>
      </c>
      <c r="L13" s="4"/>
      <c r="M13" s="218">
        <v>16.936499999999999</v>
      </c>
      <c r="N13" s="158">
        <v>18.679500000000008</v>
      </c>
      <c r="O13" s="167"/>
      <c r="P13" s="179">
        <f t="shared" si="2"/>
        <v>37209.564000000013</v>
      </c>
      <c r="Q13" s="3"/>
      <c r="R13" s="85" t="s">
        <v>315</v>
      </c>
    </row>
    <row r="14" spans="1:18" ht="12.75" customHeight="1" x14ac:dyDescent="0.2">
      <c r="A14" s="107">
        <v>10</v>
      </c>
      <c r="B14" s="39"/>
      <c r="C14" s="218">
        <v>24.423000000000002</v>
      </c>
      <c r="D14" s="182">
        <f t="shared" si="3"/>
        <v>25.401600000000002</v>
      </c>
      <c r="E14" s="167"/>
      <c r="F14" s="159">
        <f t="shared" si="0"/>
        <v>49787.136000000006</v>
      </c>
      <c r="G14" s="39"/>
      <c r="H14" s="218">
        <v>16.737000000000002</v>
      </c>
      <c r="I14" s="182">
        <f t="shared" si="4"/>
        <v>17.375400000000003</v>
      </c>
      <c r="J14" s="167"/>
      <c r="K14" s="109">
        <f t="shared" si="1"/>
        <v>34611.796800000004</v>
      </c>
      <c r="L14" s="4"/>
      <c r="M14" s="218">
        <v>17.030999999999999</v>
      </c>
      <c r="N14" s="158">
        <v>18.858000000000008</v>
      </c>
      <c r="O14" s="167"/>
      <c r="P14" s="179">
        <f t="shared" si="2"/>
        <v>37565.136000000013</v>
      </c>
      <c r="Q14" s="3"/>
      <c r="R14" s="257" t="s">
        <v>317</v>
      </c>
    </row>
    <row r="15" spans="1:18" ht="12.75" customHeight="1" x14ac:dyDescent="0.2">
      <c r="A15" s="107">
        <v>11</v>
      </c>
      <c r="B15" s="39"/>
      <c r="C15" s="218">
        <v>24.6435</v>
      </c>
      <c r="D15" s="182">
        <f t="shared" si="3"/>
        <v>25.644150000000003</v>
      </c>
      <c r="E15" s="167"/>
      <c r="F15" s="159">
        <f t="shared" si="0"/>
        <v>50262.534000000007</v>
      </c>
      <c r="G15" s="39"/>
      <c r="H15" s="218">
        <v>16.841999999999999</v>
      </c>
      <c r="I15" s="182">
        <f t="shared" si="4"/>
        <v>17.573850000000004</v>
      </c>
      <c r="J15" s="167"/>
      <c r="K15" s="109">
        <f t="shared" si="1"/>
        <v>35007.109200000006</v>
      </c>
      <c r="L15" s="4"/>
      <c r="M15" s="218">
        <v>17.094000000000001</v>
      </c>
      <c r="N15" s="158">
        <v>19.047000000000008</v>
      </c>
      <c r="O15" s="167"/>
      <c r="P15" s="179">
        <f t="shared" si="2"/>
        <v>37941.624000000018</v>
      </c>
      <c r="Q15" s="3"/>
      <c r="R15" s="257" t="s">
        <v>316</v>
      </c>
    </row>
    <row r="16" spans="1:18" ht="12.75" customHeight="1" x14ac:dyDescent="0.2">
      <c r="A16" s="107">
        <v>12</v>
      </c>
      <c r="B16" s="39"/>
      <c r="C16" s="218">
        <v>24.874500000000001</v>
      </c>
      <c r="D16" s="182">
        <f t="shared" si="3"/>
        <v>25.875675000000001</v>
      </c>
      <c r="E16" s="167"/>
      <c r="F16" s="159">
        <f t="shared" si="0"/>
        <v>50716.323000000004</v>
      </c>
      <c r="G16" s="39"/>
      <c r="H16" s="218">
        <v>16.968</v>
      </c>
      <c r="I16" s="182">
        <f t="shared" si="4"/>
        <v>17.684100000000001</v>
      </c>
      <c r="J16" s="167"/>
      <c r="K16" s="109">
        <f t="shared" si="1"/>
        <v>35226.727200000001</v>
      </c>
      <c r="L16" s="4"/>
      <c r="M16" s="218">
        <v>17.198999999999998</v>
      </c>
      <c r="N16" s="158">
        <v>19.246500000000012</v>
      </c>
      <c r="O16" s="167"/>
      <c r="P16" s="179">
        <f t="shared" si="2"/>
        <v>38339.02800000002</v>
      </c>
      <c r="Q16" s="3"/>
    </row>
    <row r="17" spans="1:18" ht="12.75" customHeight="1" x14ac:dyDescent="0.2">
      <c r="A17" s="107">
        <v>13</v>
      </c>
      <c r="B17" s="39"/>
      <c r="C17" s="218">
        <v>25.105500000000003</v>
      </c>
      <c r="D17" s="182">
        <f t="shared" si="3"/>
        <v>26.118225000000002</v>
      </c>
      <c r="E17" s="167"/>
      <c r="F17" s="159">
        <f t="shared" si="0"/>
        <v>51191.721000000005</v>
      </c>
      <c r="G17" s="39"/>
      <c r="H17" s="218">
        <v>17.283000000000001</v>
      </c>
      <c r="I17" s="182">
        <f t="shared" si="4"/>
        <v>17.816400000000002</v>
      </c>
      <c r="J17" s="167"/>
      <c r="K17" s="109">
        <f t="shared" si="1"/>
        <v>35490.268800000005</v>
      </c>
      <c r="L17" s="4"/>
      <c r="M17" s="218">
        <v>17.283000000000001</v>
      </c>
      <c r="N17" s="158">
        <v>19.414500000000011</v>
      </c>
      <c r="O17" s="167"/>
      <c r="P17" s="179">
        <f t="shared" si="2"/>
        <v>38673.684000000023</v>
      </c>
      <c r="Q17" s="3"/>
      <c r="R17" s="257"/>
    </row>
    <row r="18" spans="1:18" ht="12.75" customHeight="1" x14ac:dyDescent="0.2">
      <c r="A18" s="107">
        <v>14</v>
      </c>
      <c r="B18" s="39"/>
      <c r="C18" s="218">
        <v>25.441500000000001</v>
      </c>
      <c r="D18" s="182">
        <f t="shared" si="3"/>
        <v>26.360775000000004</v>
      </c>
      <c r="E18" s="167"/>
      <c r="F18" s="159">
        <f t="shared" si="0"/>
        <v>51667.119000000006</v>
      </c>
      <c r="G18" s="39"/>
      <c r="H18" s="218">
        <v>17.451000000000001</v>
      </c>
      <c r="I18" s="182">
        <f t="shared" si="4"/>
        <v>18.147150000000003</v>
      </c>
      <c r="J18" s="167"/>
      <c r="K18" s="109">
        <f t="shared" si="1"/>
        <v>36149.122800000005</v>
      </c>
      <c r="L18" s="4"/>
      <c r="M18" s="218">
        <v>17.451000000000001</v>
      </c>
      <c r="N18" s="158">
        <v>19.93950000000001</v>
      </c>
      <c r="O18" s="167"/>
      <c r="P18" s="179">
        <f t="shared" si="2"/>
        <v>39719.484000000019</v>
      </c>
      <c r="Q18" s="3"/>
      <c r="R18" s="257"/>
    </row>
    <row r="19" spans="1:18" ht="12.75" customHeight="1" x14ac:dyDescent="0.2">
      <c r="A19" s="107">
        <v>15</v>
      </c>
      <c r="B19" s="39"/>
      <c r="C19" s="218">
        <v>25.788</v>
      </c>
      <c r="D19" s="182">
        <f t="shared" si="3"/>
        <v>26.713575000000002</v>
      </c>
      <c r="E19" s="167"/>
      <c r="F19" s="159">
        <f t="shared" si="0"/>
        <v>52358.607000000004</v>
      </c>
      <c r="G19" s="39"/>
      <c r="H19" s="218">
        <v>18.144000000000002</v>
      </c>
      <c r="I19" s="182">
        <f t="shared" si="4"/>
        <v>18.323550000000001</v>
      </c>
      <c r="J19" s="167"/>
      <c r="K19" s="109">
        <f t="shared" si="1"/>
        <v>36500.511600000005</v>
      </c>
      <c r="L19" s="4"/>
      <c r="M19" s="218">
        <v>18.144000000000002</v>
      </c>
      <c r="N19" s="158">
        <v>20.51700000000001</v>
      </c>
      <c r="O19" s="167"/>
      <c r="P19" s="179">
        <f t="shared" si="2"/>
        <v>40869.864000000023</v>
      </c>
      <c r="Q19" s="3"/>
    </row>
    <row r="20" spans="1:18" ht="12.75" customHeight="1" x14ac:dyDescent="0.2">
      <c r="A20" s="107">
        <v>16</v>
      </c>
      <c r="B20" s="39"/>
      <c r="C20" s="218">
        <v>26.113500000000002</v>
      </c>
      <c r="D20" s="182">
        <f t="shared" si="3"/>
        <v>27.077400000000001</v>
      </c>
      <c r="E20" s="167"/>
      <c r="F20" s="159">
        <f t="shared" si="0"/>
        <v>53071.704000000005</v>
      </c>
      <c r="G20" s="39"/>
      <c r="H20" s="218">
        <v>18.333000000000002</v>
      </c>
      <c r="I20" s="182">
        <f t="shared" si="4"/>
        <v>19.051200000000001</v>
      </c>
      <c r="J20" s="167"/>
      <c r="K20" s="109">
        <f t="shared" si="1"/>
        <v>37949.990400000002</v>
      </c>
      <c r="L20" s="4"/>
      <c r="M20" s="218">
        <v>18.333000000000002</v>
      </c>
      <c r="N20" s="158">
        <v>21.147000000000013</v>
      </c>
      <c r="O20" s="167"/>
      <c r="P20" s="179">
        <f t="shared" si="2"/>
        <v>42124.824000000022</v>
      </c>
      <c r="Q20" s="3"/>
    </row>
    <row r="21" spans="1:18" ht="12.75" customHeight="1" x14ac:dyDescent="0.2">
      <c r="A21" s="107">
        <v>17</v>
      </c>
      <c r="B21" s="39"/>
      <c r="C21" s="218">
        <v>26.46</v>
      </c>
      <c r="D21" s="182">
        <f t="shared" si="3"/>
        <v>27.419175000000003</v>
      </c>
      <c r="E21" s="167"/>
      <c r="F21" s="159">
        <f t="shared" si="0"/>
        <v>53741.583000000006</v>
      </c>
      <c r="G21" s="39"/>
      <c r="H21" s="218">
        <v>18.794999999999998</v>
      </c>
      <c r="I21" s="182">
        <f t="shared" si="4"/>
        <v>19.249650000000003</v>
      </c>
      <c r="J21" s="167"/>
      <c r="K21" s="109">
        <f t="shared" si="1"/>
        <v>38345.302800000005</v>
      </c>
      <c r="L21" s="4"/>
      <c r="M21" s="218">
        <v>18.794999999999998</v>
      </c>
      <c r="N21" s="158">
        <v>21.82950000000001</v>
      </c>
      <c r="O21" s="167"/>
      <c r="P21" s="179">
        <f t="shared" si="2"/>
        <v>43484.364000000023</v>
      </c>
      <c r="Q21" s="3"/>
    </row>
    <row r="22" spans="1:18" ht="12.75" customHeight="1" x14ac:dyDescent="0.2">
      <c r="A22" s="107">
        <v>18</v>
      </c>
      <c r="B22" s="39"/>
      <c r="C22" s="218">
        <v>26.795999999999999</v>
      </c>
      <c r="D22" s="182">
        <f t="shared" si="3"/>
        <v>27.783000000000001</v>
      </c>
      <c r="E22" s="167"/>
      <c r="F22" s="159">
        <f t="shared" si="0"/>
        <v>54454.68</v>
      </c>
      <c r="G22" s="39"/>
      <c r="H22" s="218">
        <v>18.983999999999998</v>
      </c>
      <c r="I22" s="182">
        <f t="shared" si="4"/>
        <v>19.734749999999998</v>
      </c>
      <c r="J22" s="167"/>
      <c r="K22" s="109">
        <f t="shared" si="1"/>
        <v>39311.621999999996</v>
      </c>
      <c r="L22" s="4"/>
      <c r="M22" s="218">
        <v>18.983999999999998</v>
      </c>
      <c r="N22" s="158">
        <v>22.56450000000001</v>
      </c>
      <c r="O22" s="167"/>
      <c r="P22" s="179">
        <f t="shared" si="2"/>
        <v>44948.484000000019</v>
      </c>
      <c r="Q22" s="3"/>
      <c r="R22" s="27"/>
    </row>
    <row r="23" spans="1:18" ht="12.75" customHeight="1" x14ac:dyDescent="0.2">
      <c r="A23" s="107">
        <v>19</v>
      </c>
      <c r="B23" s="39"/>
      <c r="C23" s="218">
        <v>27.142500000000002</v>
      </c>
      <c r="D23" s="182">
        <f t="shared" si="3"/>
        <v>28.1358</v>
      </c>
      <c r="E23" s="167"/>
      <c r="F23" s="159">
        <f t="shared" si="0"/>
        <v>55146.167999999998</v>
      </c>
      <c r="G23" s="39"/>
      <c r="H23" s="218">
        <v>19.173000000000002</v>
      </c>
      <c r="I23" s="182">
        <f t="shared" si="4"/>
        <v>19.933199999999999</v>
      </c>
      <c r="J23" s="167"/>
      <c r="K23" s="109">
        <f t="shared" si="1"/>
        <v>39706.934399999998</v>
      </c>
      <c r="L23" s="4"/>
      <c r="M23" s="218">
        <v>19.173000000000002</v>
      </c>
      <c r="N23" s="158">
        <v>23.352000000000011</v>
      </c>
      <c r="O23" s="167"/>
      <c r="P23" s="179">
        <f t="shared" si="2"/>
        <v>46517.184000000023</v>
      </c>
      <c r="Q23" s="3"/>
      <c r="R23" s="27"/>
    </row>
    <row r="24" spans="1:18" ht="12.75" customHeight="1" x14ac:dyDescent="0.2">
      <c r="A24" s="107">
        <v>20</v>
      </c>
      <c r="B24" s="39"/>
      <c r="C24" s="218">
        <v>27.478500000000004</v>
      </c>
      <c r="D24" s="182">
        <f t="shared" si="3"/>
        <v>28.499625000000002</v>
      </c>
      <c r="E24" s="167"/>
      <c r="F24" s="159">
        <f t="shared" si="0"/>
        <v>55859.265000000007</v>
      </c>
      <c r="G24" s="39"/>
      <c r="H24" s="218">
        <v>19.362000000000002</v>
      </c>
      <c r="I24" s="182">
        <f t="shared" si="4"/>
        <v>20.131650000000004</v>
      </c>
      <c r="J24" s="167"/>
      <c r="K24" s="109">
        <f t="shared" si="1"/>
        <v>40102.246800000008</v>
      </c>
      <c r="L24" s="4"/>
      <c r="M24" s="218">
        <v>19.362000000000002</v>
      </c>
      <c r="N24" s="158">
        <v>24.192000000000011</v>
      </c>
      <c r="O24" s="167"/>
      <c r="P24" s="179">
        <f t="shared" si="2"/>
        <v>48190.464000000022</v>
      </c>
      <c r="Q24" s="3"/>
      <c r="R24" s="27"/>
    </row>
    <row r="25" spans="1:18" ht="12.75" customHeight="1" x14ac:dyDescent="0.2">
      <c r="A25" s="107">
        <v>21</v>
      </c>
      <c r="B25" s="39"/>
      <c r="C25" s="218">
        <v>27.825000000000003</v>
      </c>
      <c r="D25" s="182">
        <f t="shared" si="3"/>
        <v>28.852425000000004</v>
      </c>
      <c r="E25" s="167"/>
      <c r="F25" s="159">
        <f t="shared" si="0"/>
        <v>56550.753000000004</v>
      </c>
      <c r="G25" s="39"/>
      <c r="H25" s="218">
        <v>19.551000000000002</v>
      </c>
      <c r="I25" s="182">
        <f t="shared" si="4"/>
        <v>20.330100000000002</v>
      </c>
      <c r="J25" s="167"/>
      <c r="K25" s="109">
        <f t="shared" si="1"/>
        <v>40497.559200000003</v>
      </c>
      <c r="L25" s="4"/>
      <c r="M25" s="218">
        <v>19.551000000000002</v>
      </c>
      <c r="N25" s="158">
        <v>25.158000000000012</v>
      </c>
      <c r="O25" s="167"/>
      <c r="P25" s="179">
        <f t="shared" si="2"/>
        <v>50114.736000000026</v>
      </c>
      <c r="Q25" s="3"/>
      <c r="R25" s="27"/>
    </row>
    <row r="26" spans="1:18" ht="12.75" customHeight="1" x14ac:dyDescent="0.2">
      <c r="A26" s="107">
        <v>22</v>
      </c>
      <c r="B26" s="39"/>
      <c r="C26" s="218">
        <v>28.161000000000001</v>
      </c>
      <c r="D26" s="182">
        <f t="shared" si="3"/>
        <v>29.216250000000006</v>
      </c>
      <c r="E26" s="167"/>
      <c r="F26" s="159">
        <f t="shared" si="0"/>
        <v>57263.850000000013</v>
      </c>
      <c r="G26" s="39"/>
      <c r="H26" s="218">
        <v>19.939499999999999</v>
      </c>
      <c r="I26" s="182">
        <f t="shared" si="4"/>
        <v>20.528550000000003</v>
      </c>
      <c r="J26" s="167"/>
      <c r="K26" s="109">
        <f t="shared" si="1"/>
        <v>40892.871600000006</v>
      </c>
      <c r="L26" s="4"/>
      <c r="M26" s="218">
        <v>19.939499999999999</v>
      </c>
      <c r="N26" s="158">
        <v>25.389000000000014</v>
      </c>
      <c r="O26" s="167"/>
      <c r="P26" s="179">
        <f t="shared" si="2"/>
        <v>50574.888000000028</v>
      </c>
      <c r="Q26" s="3"/>
      <c r="R26" s="47"/>
    </row>
    <row r="27" spans="1:18" ht="12.75" customHeight="1" x14ac:dyDescent="0.2">
      <c r="A27" s="107">
        <v>23</v>
      </c>
      <c r="B27" s="39"/>
      <c r="C27" s="218">
        <v>28.5075</v>
      </c>
      <c r="D27" s="182">
        <f t="shared" si="3"/>
        <v>29.569050000000004</v>
      </c>
      <c r="E27" s="167"/>
      <c r="F27" s="159">
        <f t="shared" si="0"/>
        <v>57955.338000000011</v>
      </c>
      <c r="G27" s="39"/>
      <c r="H27" s="218">
        <v>20.338500000000003</v>
      </c>
      <c r="I27" s="182">
        <f t="shared" si="4"/>
        <v>20.936474999999998</v>
      </c>
      <c r="J27" s="167"/>
      <c r="K27" s="109">
        <f t="shared" si="1"/>
        <v>41705.458199999994</v>
      </c>
      <c r="L27" s="4"/>
      <c r="M27" s="218">
        <v>20.338500000000003</v>
      </c>
      <c r="N27" s="158">
        <v>25.620000000000012</v>
      </c>
      <c r="O27" s="167"/>
      <c r="P27" s="179">
        <f t="shared" si="2"/>
        <v>51035.040000000023</v>
      </c>
      <c r="Q27" s="3"/>
      <c r="R27" s="47"/>
    </row>
    <row r="28" spans="1:18" ht="12.75" customHeight="1" x14ac:dyDescent="0.2">
      <c r="A28" s="107">
        <v>24</v>
      </c>
      <c r="B28" s="39"/>
      <c r="C28" s="218">
        <v>28.843499999999999</v>
      </c>
      <c r="D28" s="182">
        <f t="shared" si="3"/>
        <v>29.932875000000003</v>
      </c>
      <c r="E28" s="167"/>
      <c r="F28" s="159">
        <f t="shared" si="0"/>
        <v>58668.435000000005</v>
      </c>
      <c r="G28" s="39"/>
      <c r="H28" s="218">
        <v>20.748000000000001</v>
      </c>
      <c r="I28" s="182">
        <f t="shared" si="4"/>
        <v>21.355425000000004</v>
      </c>
      <c r="J28" s="167"/>
      <c r="K28" s="109">
        <f t="shared" si="1"/>
        <v>42540.006600000008</v>
      </c>
      <c r="L28" s="4"/>
      <c r="M28" s="218">
        <v>20.748000000000001</v>
      </c>
      <c r="N28" s="158">
        <v>25.85100000000001</v>
      </c>
      <c r="O28" s="167"/>
      <c r="P28" s="179">
        <f t="shared" si="2"/>
        <v>51495.192000000017</v>
      </c>
      <c r="Q28" s="3"/>
      <c r="R28" s="47"/>
    </row>
    <row r="29" spans="1:18" ht="12.75" customHeight="1" x14ac:dyDescent="0.2">
      <c r="A29" s="107">
        <v>25</v>
      </c>
      <c r="B29" s="39"/>
      <c r="C29" s="218">
        <v>29.442</v>
      </c>
      <c r="D29" s="182">
        <f t="shared" si="3"/>
        <v>30.285675000000001</v>
      </c>
      <c r="E29" s="167"/>
      <c r="F29" s="159">
        <f t="shared" si="0"/>
        <v>59359.923000000003</v>
      </c>
      <c r="G29" s="39"/>
      <c r="H29" s="218">
        <v>21.168000000000003</v>
      </c>
      <c r="I29" s="182">
        <f t="shared" si="4"/>
        <v>21.785400000000003</v>
      </c>
      <c r="J29" s="167"/>
      <c r="K29" s="109">
        <f t="shared" si="1"/>
        <v>43396.516800000005</v>
      </c>
      <c r="L29" s="4"/>
      <c r="M29" s="218">
        <v>21.168000000000003</v>
      </c>
      <c r="N29" s="158">
        <v>26.082000000000008</v>
      </c>
      <c r="O29" s="167"/>
      <c r="P29" s="179">
        <f t="shared" si="2"/>
        <v>51955.344000000019</v>
      </c>
      <c r="Q29" s="3"/>
    </row>
    <row r="30" spans="1:18" ht="12.75" customHeight="1" x14ac:dyDescent="0.2">
      <c r="A30" s="107">
        <v>26</v>
      </c>
      <c r="B30" s="39"/>
      <c r="C30" s="218">
        <v>30.607499999999998</v>
      </c>
      <c r="D30" s="182">
        <f t="shared" si="3"/>
        <v>30.914100000000001</v>
      </c>
      <c r="E30" s="167"/>
      <c r="F30" s="159">
        <f t="shared" si="0"/>
        <v>60591.636000000006</v>
      </c>
      <c r="G30" s="39"/>
      <c r="H30" s="218">
        <v>21.588000000000001</v>
      </c>
      <c r="I30" s="182">
        <f t="shared" si="4"/>
        <v>22.226400000000005</v>
      </c>
      <c r="J30" s="167"/>
      <c r="K30" s="109">
        <f t="shared" si="1"/>
        <v>44274.988800000014</v>
      </c>
      <c r="L30" s="4"/>
      <c r="M30" s="218">
        <v>21.588000000000001</v>
      </c>
      <c r="N30" s="158">
        <v>26.313000000000006</v>
      </c>
      <c r="O30" s="167"/>
      <c r="P30" s="179">
        <f t="shared" si="2"/>
        <v>52415.496000000014</v>
      </c>
      <c r="Q30" s="3"/>
    </row>
    <row r="31" spans="1:18" ht="12.75" customHeight="1" x14ac:dyDescent="0.2">
      <c r="A31" s="107">
        <v>27</v>
      </c>
      <c r="B31" s="39"/>
      <c r="C31" s="218">
        <v>30.681000000000001</v>
      </c>
      <c r="D31" s="182">
        <f t="shared" si="3"/>
        <v>32.137875000000001</v>
      </c>
      <c r="E31" s="167"/>
      <c r="F31" s="159">
        <f t="shared" si="0"/>
        <v>62990.235000000001</v>
      </c>
      <c r="G31" s="39"/>
      <c r="H31" s="218">
        <v>22.0185</v>
      </c>
      <c r="I31" s="182">
        <f t="shared" si="4"/>
        <v>22.667400000000001</v>
      </c>
      <c r="J31" s="167"/>
      <c r="K31" s="109">
        <f t="shared" si="1"/>
        <v>45153.460800000001</v>
      </c>
      <c r="L31" s="4"/>
      <c r="M31" s="218">
        <v>22.0185</v>
      </c>
      <c r="N31" s="158">
        <v>26.544000000000008</v>
      </c>
      <c r="O31" s="167"/>
      <c r="P31" s="179">
        <f t="shared" si="2"/>
        <v>52875.648000000016</v>
      </c>
      <c r="Q31" s="3"/>
    </row>
    <row r="32" spans="1:18" ht="12.75" customHeight="1" x14ac:dyDescent="0.2">
      <c r="A32" s="107">
        <v>28</v>
      </c>
      <c r="B32" s="39"/>
      <c r="C32" s="218">
        <v>30.775500000000001</v>
      </c>
      <c r="D32" s="182">
        <f t="shared" si="3"/>
        <v>32.215050000000005</v>
      </c>
      <c r="E32" s="167"/>
      <c r="F32" s="159">
        <f t="shared" si="0"/>
        <v>63141.498000000007</v>
      </c>
      <c r="G32" s="39"/>
      <c r="H32" s="218">
        <v>22.459500000000002</v>
      </c>
      <c r="I32" s="182">
        <f t="shared" si="4"/>
        <v>23.119425</v>
      </c>
      <c r="J32" s="167"/>
      <c r="K32" s="109">
        <f t="shared" si="1"/>
        <v>46053.8946</v>
      </c>
      <c r="L32" s="4"/>
      <c r="M32" s="218">
        <v>22.459500000000002</v>
      </c>
      <c r="N32" s="158">
        <v>26.775000000000006</v>
      </c>
      <c r="O32" s="167"/>
      <c r="P32" s="179">
        <f t="shared" si="2"/>
        <v>53335.80000000001</v>
      </c>
      <c r="Q32" s="3"/>
    </row>
    <row r="33" spans="1:20" ht="12.75" customHeight="1" x14ac:dyDescent="0.2">
      <c r="A33" s="107">
        <v>29</v>
      </c>
      <c r="B33" s="39"/>
      <c r="C33" s="218">
        <v>31.3215</v>
      </c>
      <c r="D33" s="182">
        <f t="shared" si="3"/>
        <v>32.314275000000002</v>
      </c>
      <c r="E33" s="167"/>
      <c r="F33" s="159">
        <f t="shared" si="0"/>
        <v>63335.979000000007</v>
      </c>
      <c r="G33" s="39"/>
      <c r="H33" s="218">
        <v>22.911000000000001</v>
      </c>
      <c r="I33" s="182">
        <f t="shared" si="4"/>
        <v>23.582475000000002</v>
      </c>
      <c r="J33" s="167"/>
      <c r="K33" s="109">
        <f t="shared" si="1"/>
        <v>46976.290200000003</v>
      </c>
      <c r="L33" s="4"/>
      <c r="M33" s="218">
        <v>22.911000000000001</v>
      </c>
      <c r="N33" s="158">
        <v>27.006000000000004</v>
      </c>
      <c r="O33" s="167"/>
      <c r="P33" s="179">
        <f t="shared" si="2"/>
        <v>53795.952000000005</v>
      </c>
      <c r="Q33" s="3"/>
    </row>
    <row r="34" spans="1:20" ht="12.75" customHeight="1" x14ac:dyDescent="0.2">
      <c r="A34" s="107">
        <v>30</v>
      </c>
      <c r="B34" s="39"/>
      <c r="C34" s="218">
        <v>32.067</v>
      </c>
      <c r="D34" s="182">
        <f t="shared" si="3"/>
        <v>32.887574999999998</v>
      </c>
      <c r="E34" s="167"/>
      <c r="F34" s="159">
        <f t="shared" si="0"/>
        <v>64459.646999999997</v>
      </c>
      <c r="G34" s="39"/>
      <c r="H34" s="218">
        <v>23.373000000000001</v>
      </c>
      <c r="I34" s="182">
        <f t="shared" si="4"/>
        <v>24.056550000000001</v>
      </c>
      <c r="J34" s="167"/>
      <c r="K34" s="109">
        <f t="shared" si="1"/>
        <v>47920.647600000004</v>
      </c>
      <c r="L34" s="4"/>
      <c r="M34" s="218">
        <v>23.373000000000001</v>
      </c>
      <c r="N34" s="158">
        <v>27.237000000000002</v>
      </c>
      <c r="O34" s="167"/>
      <c r="P34" s="179">
        <f t="shared" si="2"/>
        <v>54256.104000000007</v>
      </c>
      <c r="Q34" s="3"/>
    </row>
    <row r="35" spans="1:20" ht="12.75" customHeight="1" x14ac:dyDescent="0.2">
      <c r="A35" s="107">
        <v>31</v>
      </c>
      <c r="B35" s="39"/>
      <c r="C35" s="218">
        <v>32.833500000000001</v>
      </c>
      <c r="D35" s="182">
        <f t="shared" si="3"/>
        <v>33.670349999999999</v>
      </c>
      <c r="E35" s="167"/>
      <c r="F35" s="159">
        <f t="shared" si="0"/>
        <v>65993.885999999999</v>
      </c>
      <c r="G35" s="39"/>
      <c r="H35" s="218">
        <v>23.835000000000001</v>
      </c>
      <c r="I35" s="182">
        <f t="shared" si="4"/>
        <v>24.541650000000001</v>
      </c>
      <c r="J35" s="167"/>
      <c r="K35" s="109">
        <f t="shared" si="1"/>
        <v>48886.966800000002</v>
      </c>
      <c r="L35" s="4"/>
      <c r="M35" s="218">
        <v>23.835000000000001</v>
      </c>
      <c r="N35" s="158">
        <v>27.468</v>
      </c>
      <c r="O35" s="167"/>
      <c r="P35" s="179">
        <f t="shared" si="2"/>
        <v>54716.256000000001</v>
      </c>
      <c r="Q35" s="3"/>
    </row>
    <row r="36" spans="1:20" ht="12.75" customHeight="1" x14ac:dyDescent="0.2">
      <c r="A36" s="107">
        <v>32</v>
      </c>
      <c r="B36" s="39"/>
      <c r="C36" s="218">
        <v>33.326999999999998</v>
      </c>
      <c r="D36" s="182">
        <f t="shared" si="3"/>
        <v>34.475175</v>
      </c>
      <c r="E36" s="167"/>
      <c r="F36" s="159">
        <f t="shared" si="0"/>
        <v>67571.342999999993</v>
      </c>
      <c r="G36" s="39"/>
      <c r="H36" s="218">
        <v>24.307500000000001</v>
      </c>
      <c r="I36" s="182">
        <f t="shared" si="4"/>
        <v>25.026750000000003</v>
      </c>
      <c r="J36" s="167"/>
      <c r="K36" s="109">
        <f t="shared" si="1"/>
        <v>49853.286000000007</v>
      </c>
      <c r="L36" s="4"/>
      <c r="M36" s="218">
        <v>24.307500000000001</v>
      </c>
      <c r="N36" s="158">
        <v>27.699000000000002</v>
      </c>
      <c r="O36" s="167"/>
      <c r="P36" s="179">
        <f t="shared" si="2"/>
        <v>55176.408000000003</v>
      </c>
      <c r="Q36" s="3"/>
      <c r="S36" s="35"/>
      <c r="T36" s="29"/>
    </row>
    <row r="37" spans="1:20" ht="12.75" customHeight="1" x14ac:dyDescent="0.2">
      <c r="A37" s="107">
        <v>33</v>
      </c>
      <c r="B37" s="39"/>
      <c r="C37" s="218">
        <v>33.999000000000002</v>
      </c>
      <c r="D37" s="182">
        <f t="shared" si="3"/>
        <v>34.99335</v>
      </c>
      <c r="E37" s="167"/>
      <c r="F37" s="159">
        <f t="shared" si="0"/>
        <v>68586.966</v>
      </c>
      <c r="G37" s="39"/>
      <c r="H37" s="218">
        <v>24.801000000000002</v>
      </c>
      <c r="I37" s="182">
        <f t="shared" si="4"/>
        <v>25.522875000000003</v>
      </c>
      <c r="J37" s="167"/>
      <c r="K37" s="109">
        <f t="shared" si="1"/>
        <v>50841.567000000003</v>
      </c>
      <c r="L37" s="4"/>
      <c r="M37" s="218">
        <v>24.801000000000002</v>
      </c>
      <c r="N37" s="158">
        <v>27.961500000000001</v>
      </c>
      <c r="O37" s="167"/>
      <c r="P37" s="179">
        <f t="shared" si="2"/>
        <v>55699.308000000005</v>
      </c>
      <c r="Q37" s="3"/>
      <c r="R37" s="32"/>
      <c r="S37" s="35"/>
      <c r="T37" s="29"/>
    </row>
    <row r="38" spans="1:20" ht="12.75" customHeight="1" x14ac:dyDescent="0.2">
      <c r="A38" s="107">
        <v>34</v>
      </c>
      <c r="B38" s="39"/>
      <c r="C38" s="218">
        <v>34.6815</v>
      </c>
      <c r="D38" s="182">
        <f t="shared" si="3"/>
        <v>35.698950000000004</v>
      </c>
      <c r="E38" s="167"/>
      <c r="F38" s="159">
        <f t="shared" si="0"/>
        <v>69969.94200000001</v>
      </c>
      <c r="G38" s="39"/>
      <c r="H38" s="218">
        <v>25.283999999999999</v>
      </c>
      <c r="I38" s="182">
        <f t="shared" si="4"/>
        <v>26.041050000000002</v>
      </c>
      <c r="J38" s="167"/>
      <c r="K38" s="109">
        <f t="shared" si="1"/>
        <v>51873.771600000007</v>
      </c>
      <c r="L38" s="4"/>
      <c r="M38" s="218">
        <v>25.283999999999999</v>
      </c>
      <c r="N38" s="158">
        <v>28.854000000000003</v>
      </c>
      <c r="O38" s="167"/>
      <c r="P38" s="179">
        <f t="shared" si="2"/>
        <v>57477.168000000005</v>
      </c>
      <c r="Q38" s="3"/>
      <c r="S38" s="35"/>
      <c r="T38" s="29"/>
    </row>
    <row r="39" spans="1:20" ht="12.75" customHeight="1" x14ac:dyDescent="0.2">
      <c r="A39" s="110">
        <v>35</v>
      </c>
      <c r="B39" s="147"/>
      <c r="C39" s="281">
        <v>35.374499999999998</v>
      </c>
      <c r="D39" s="310">
        <f t="shared" si="3"/>
        <v>36.415575000000004</v>
      </c>
      <c r="E39" s="180"/>
      <c r="F39" s="163">
        <f t="shared" si="0"/>
        <v>71374.527000000002</v>
      </c>
      <c r="G39" s="147"/>
      <c r="H39" s="281">
        <v>25.599</v>
      </c>
      <c r="I39" s="310">
        <f t="shared" si="4"/>
        <v>26.548200000000001</v>
      </c>
      <c r="J39" s="180"/>
      <c r="K39" s="164">
        <f t="shared" si="1"/>
        <v>52884.0144</v>
      </c>
      <c r="L39" s="111"/>
      <c r="M39" s="281">
        <v>25.599</v>
      </c>
      <c r="N39" s="162">
        <v>29.798999999999999</v>
      </c>
      <c r="O39" s="180"/>
      <c r="P39" s="181">
        <f t="shared" si="2"/>
        <v>59359.608</v>
      </c>
      <c r="S39" s="35"/>
      <c r="T39" s="29"/>
    </row>
    <row r="40" spans="1:20" ht="12.75" hidden="1" customHeight="1" x14ac:dyDescent="0.2">
      <c r="A40" s="136">
        <v>36</v>
      </c>
      <c r="B40" s="39"/>
      <c r="C40" s="167"/>
      <c r="D40" s="182">
        <f t="shared" si="3"/>
        <v>37.143225000000001</v>
      </c>
      <c r="E40" s="167"/>
      <c r="F40" s="174"/>
      <c r="G40" s="39"/>
      <c r="H40" s="218">
        <v>26.103000000000002</v>
      </c>
      <c r="I40" s="182">
        <f t="shared" si="4"/>
        <v>26.87895</v>
      </c>
      <c r="J40" s="167"/>
      <c r="K40" s="109">
        <f t="shared" si="1"/>
        <v>53542.868399999999</v>
      </c>
      <c r="L40" s="4"/>
      <c r="M40" s="218">
        <v>26.103000000000002</v>
      </c>
      <c r="N40" s="158">
        <v>30.744</v>
      </c>
      <c r="O40" s="167"/>
      <c r="P40" s="109">
        <f t="shared" si="2"/>
        <v>61242.048000000003</v>
      </c>
      <c r="S40" s="35"/>
      <c r="T40" s="29"/>
    </row>
    <row r="41" spans="1:20" ht="12.75" hidden="1" customHeight="1" x14ac:dyDescent="0.2">
      <c r="A41" s="175"/>
      <c r="B41" s="175"/>
      <c r="C41" s="117"/>
      <c r="D41" s="117"/>
      <c r="E41" s="117"/>
      <c r="F41" s="117"/>
      <c r="G41" s="175"/>
      <c r="H41" s="218">
        <v>27.027000000000001</v>
      </c>
      <c r="I41" s="182">
        <f t="shared" si="4"/>
        <v>27.408150000000003</v>
      </c>
      <c r="J41" s="117"/>
      <c r="K41" s="109">
        <f t="shared" si="1"/>
        <v>54597.034800000009</v>
      </c>
      <c r="L41" s="4"/>
      <c r="M41" s="218">
        <v>27.027000000000001</v>
      </c>
      <c r="N41" s="158">
        <v>31.741499999999998</v>
      </c>
      <c r="O41" s="167"/>
      <c r="P41" s="109">
        <f t="shared" si="2"/>
        <v>63229.067999999999</v>
      </c>
      <c r="Q41" s="3"/>
    </row>
    <row r="42" spans="1:20" ht="12.75" hidden="1" customHeight="1" x14ac:dyDescent="0.2">
      <c r="A42" s="175"/>
      <c r="B42" s="175"/>
      <c r="C42" s="117"/>
      <c r="D42" s="117"/>
      <c r="E42" s="117"/>
      <c r="F42" s="117"/>
      <c r="G42" s="175"/>
      <c r="H42" s="218">
        <v>27.153000000000002</v>
      </c>
      <c r="I42" s="182">
        <f t="shared" si="4"/>
        <v>28.378350000000001</v>
      </c>
      <c r="J42" s="117"/>
      <c r="K42" s="109">
        <f t="shared" si="1"/>
        <v>56529.673200000005</v>
      </c>
      <c r="L42" s="41"/>
      <c r="M42" s="218">
        <v>27.153000000000002</v>
      </c>
      <c r="N42" s="158">
        <v>32.8125</v>
      </c>
      <c r="O42" s="136"/>
      <c r="P42" s="179">
        <f t="shared" si="2"/>
        <v>65362.5</v>
      </c>
    </row>
    <row r="43" spans="1:20" ht="12.75" hidden="1" customHeight="1" x14ac:dyDescent="0.2">
      <c r="A43" s="175"/>
      <c r="B43" s="175"/>
      <c r="C43" s="117"/>
      <c r="D43" s="117"/>
      <c r="E43" s="117"/>
      <c r="F43" s="117"/>
      <c r="G43" s="175"/>
      <c r="H43" s="218">
        <v>29.001000000000001</v>
      </c>
      <c r="I43" s="182">
        <f t="shared" si="4"/>
        <v>28.510650000000002</v>
      </c>
      <c r="J43" s="117"/>
      <c r="K43" s="109">
        <f t="shared" si="1"/>
        <v>56793.214800000002</v>
      </c>
      <c r="L43" s="41"/>
      <c r="M43" s="218">
        <v>29.001000000000001</v>
      </c>
      <c r="N43" s="158">
        <v>33.337499999999999</v>
      </c>
      <c r="O43" s="136"/>
      <c r="P43" s="179">
        <f t="shared" si="2"/>
        <v>66408.3</v>
      </c>
    </row>
    <row r="44" spans="1:20" ht="12.75" hidden="1" customHeight="1" x14ac:dyDescent="0.2">
      <c r="A44" s="175"/>
      <c r="B44" s="175"/>
      <c r="C44" s="117"/>
      <c r="D44" s="117"/>
      <c r="E44" s="117"/>
      <c r="F44" s="117"/>
      <c r="G44" s="117">
        <f t="shared" ref="G44:O44" si="5">SUM(G4:G43)</f>
        <v>0</v>
      </c>
      <c r="H44" s="218">
        <v>29.578500000000002</v>
      </c>
      <c r="I44" s="182">
        <f t="shared" si="4"/>
        <v>30.451050000000002</v>
      </c>
      <c r="J44" s="117">
        <f t="shared" si="5"/>
        <v>0</v>
      </c>
      <c r="K44" s="109">
        <f t="shared" si="1"/>
        <v>60658.491600000001</v>
      </c>
      <c r="L44" s="117">
        <f t="shared" si="5"/>
        <v>0</v>
      </c>
      <c r="M44" s="218">
        <v>29.578500000000002</v>
      </c>
      <c r="N44" s="158">
        <v>34.125</v>
      </c>
      <c r="O44" s="117">
        <f t="shared" si="5"/>
        <v>0</v>
      </c>
      <c r="P44" s="179">
        <f t="shared" si="2"/>
        <v>67977</v>
      </c>
    </row>
    <row r="45" spans="1:20" ht="12.75" hidden="1" customHeight="1" x14ac:dyDescent="0.2">
      <c r="A45" s="175"/>
      <c r="B45" s="175"/>
      <c r="C45" s="117"/>
      <c r="D45" s="117"/>
      <c r="E45" s="117"/>
      <c r="F45" s="117"/>
      <c r="G45" s="175"/>
      <c r="H45" s="117"/>
      <c r="I45" s="117"/>
      <c r="J45" s="117"/>
      <c r="K45" s="175"/>
      <c r="L45" s="175"/>
      <c r="M45" s="175"/>
      <c r="N45" s="309">
        <v>36.445500000000003</v>
      </c>
      <c r="O45" s="175"/>
      <c r="P45" s="179">
        <f t="shared" si="2"/>
        <v>72599.436000000002</v>
      </c>
    </row>
    <row r="46" spans="1:20" ht="12.75" customHeight="1" x14ac:dyDescent="0.2">
      <c r="C46" s="35"/>
      <c r="D46" s="35"/>
      <c r="E46" s="35"/>
      <c r="F46" s="35"/>
      <c r="H46" s="35"/>
      <c r="I46" s="35"/>
      <c r="J46" s="35"/>
    </row>
    <row r="47" spans="1:20" ht="12.75" customHeight="1" x14ac:dyDescent="0.2">
      <c r="C47" s="35"/>
      <c r="D47" s="35"/>
      <c r="E47" s="35"/>
      <c r="F47" s="35"/>
      <c r="H47" s="35"/>
      <c r="I47" s="35"/>
      <c r="J47" s="35"/>
    </row>
    <row r="48" spans="1:20" ht="12.75" customHeight="1" x14ac:dyDescent="0.2">
      <c r="C48" s="35"/>
      <c r="D48" s="35"/>
      <c r="E48" s="35"/>
      <c r="F48" s="35"/>
      <c r="H48" s="35"/>
      <c r="I48" s="35"/>
      <c r="J48" s="35"/>
    </row>
    <row r="49" spans="3:10" ht="12.75" customHeight="1" x14ac:dyDescent="0.2">
      <c r="C49" s="35"/>
      <c r="D49" s="35"/>
      <c r="E49" s="35"/>
      <c r="F49" s="35"/>
      <c r="H49" s="35"/>
      <c r="I49" s="35"/>
      <c r="J49" s="35"/>
    </row>
    <row r="50" spans="3:10" ht="12.75" customHeight="1" x14ac:dyDescent="0.2">
      <c r="C50" s="35"/>
      <c r="D50" s="35"/>
      <c r="E50" s="35"/>
      <c r="F50" s="35"/>
      <c r="H50" s="35"/>
      <c r="I50" s="35"/>
      <c r="J50" s="35"/>
    </row>
    <row r="51" spans="3:10" ht="12.75" customHeight="1" x14ac:dyDescent="0.2">
      <c r="C51" s="35"/>
      <c r="D51" s="35"/>
      <c r="E51" s="35"/>
      <c r="F51" s="35"/>
      <c r="H51" s="35"/>
      <c r="I51" s="35"/>
      <c r="J51" s="35"/>
    </row>
    <row r="52" spans="3:10" ht="12.75" customHeight="1" x14ac:dyDescent="0.2">
      <c r="C52" s="35"/>
      <c r="D52" s="35"/>
      <c r="E52" s="35"/>
      <c r="F52" s="35"/>
      <c r="H52" s="35"/>
      <c r="I52" s="35"/>
      <c r="J52" s="35"/>
    </row>
    <row r="53" spans="3:10" ht="12.75" customHeight="1" x14ac:dyDescent="0.2">
      <c r="C53" s="35"/>
      <c r="D53" s="35"/>
      <c r="E53" s="35"/>
      <c r="F53" s="35"/>
      <c r="H53" s="35"/>
      <c r="I53" s="35"/>
      <c r="J53" s="35"/>
    </row>
    <row r="54" spans="3:10" ht="12.75" customHeight="1" x14ac:dyDescent="0.2">
      <c r="C54" s="35"/>
      <c r="D54" s="35"/>
      <c r="E54" s="35"/>
      <c r="F54" s="35"/>
      <c r="H54" s="35"/>
      <c r="I54" s="35"/>
      <c r="J54" s="35"/>
    </row>
    <row r="55" spans="3:10" ht="12.75" customHeight="1" x14ac:dyDescent="0.2">
      <c r="C55" s="35"/>
      <c r="D55" s="35"/>
      <c r="E55" s="35"/>
      <c r="F55" s="35"/>
      <c r="H55" s="35"/>
      <c r="I55" s="35"/>
      <c r="J55" s="35"/>
    </row>
    <row r="56" spans="3:10" ht="12.75" customHeight="1" x14ac:dyDescent="0.2">
      <c r="C56" s="35"/>
      <c r="D56" s="35"/>
      <c r="E56" s="35"/>
      <c r="F56" s="35"/>
      <c r="H56" s="35"/>
      <c r="I56" s="35"/>
      <c r="J56" s="35"/>
    </row>
    <row r="57" spans="3:10" ht="12.75" customHeight="1" x14ac:dyDescent="0.2">
      <c r="C57" s="35"/>
      <c r="D57" s="35"/>
      <c r="E57" s="35"/>
      <c r="F57" s="35"/>
      <c r="H57" s="35"/>
      <c r="I57" s="35"/>
      <c r="J57" s="35"/>
    </row>
    <row r="58" spans="3:10" ht="12.75" customHeight="1" x14ac:dyDescent="0.2">
      <c r="C58" s="35"/>
      <c r="D58" s="35"/>
      <c r="E58" s="35"/>
      <c r="F58" s="35"/>
      <c r="H58" s="35"/>
      <c r="I58" s="35"/>
      <c r="J58" s="35"/>
    </row>
    <row r="59" spans="3:10" ht="12.75" customHeight="1" x14ac:dyDescent="0.2">
      <c r="C59" s="35"/>
      <c r="D59" s="35"/>
      <c r="E59" s="35"/>
      <c r="F59" s="35"/>
      <c r="H59" s="35"/>
      <c r="I59" s="35"/>
      <c r="J59" s="35"/>
    </row>
    <row r="60" spans="3:10" ht="12.75" customHeight="1" x14ac:dyDescent="0.2">
      <c r="C60" s="35"/>
      <c r="D60" s="35"/>
      <c r="E60" s="35"/>
      <c r="F60" s="35"/>
      <c r="H60" s="35"/>
      <c r="I60" s="35"/>
      <c r="J60" s="35"/>
    </row>
    <row r="61" spans="3:10" ht="12.75" customHeight="1" x14ac:dyDescent="0.2">
      <c r="C61" s="35"/>
      <c r="D61" s="35"/>
      <c r="E61" s="35"/>
      <c r="F61" s="35"/>
      <c r="H61" s="35"/>
      <c r="I61" s="35"/>
      <c r="J61" s="35"/>
    </row>
    <row r="62" spans="3:10" ht="12.75" customHeight="1" x14ac:dyDescent="0.2">
      <c r="C62" s="35"/>
      <c r="D62" s="35"/>
      <c r="E62" s="35"/>
      <c r="F62" s="35"/>
      <c r="H62" s="35"/>
      <c r="I62" s="35"/>
      <c r="J62" s="35"/>
    </row>
    <row r="63" spans="3:10" ht="12.75" customHeight="1" x14ac:dyDescent="0.2">
      <c r="C63" s="35"/>
      <c r="D63" s="35"/>
      <c r="E63" s="35"/>
      <c r="F63" s="35"/>
      <c r="H63" s="35"/>
      <c r="I63" s="35"/>
      <c r="J63" s="35"/>
    </row>
    <row r="64" spans="3:10" ht="12.75" customHeight="1" x14ac:dyDescent="0.2">
      <c r="C64" s="35"/>
      <c r="D64" s="35"/>
      <c r="E64" s="35"/>
      <c r="F64" s="35"/>
      <c r="H64" s="35"/>
      <c r="I64" s="35"/>
      <c r="J64" s="35"/>
    </row>
    <row r="65" spans="3:10" ht="12.75" customHeight="1" x14ac:dyDescent="0.2">
      <c r="C65" s="35"/>
      <c r="D65" s="35"/>
      <c r="E65" s="35"/>
      <c r="F65" s="35"/>
      <c r="H65" s="35"/>
      <c r="I65" s="35"/>
      <c r="J65" s="35"/>
    </row>
    <row r="66" spans="3:10" ht="12.75" customHeight="1" x14ac:dyDescent="0.2">
      <c r="C66" s="35"/>
      <c r="D66" s="35"/>
      <c r="E66" s="35"/>
      <c r="F66" s="35"/>
      <c r="H66" s="35"/>
      <c r="I66" s="35"/>
      <c r="J66" s="35"/>
    </row>
    <row r="67" spans="3:10" ht="12.75" customHeight="1" x14ac:dyDescent="0.2">
      <c r="C67" s="35"/>
      <c r="D67" s="35"/>
      <c r="E67" s="35"/>
      <c r="F67" s="35"/>
      <c r="H67" s="35"/>
      <c r="I67" s="35"/>
      <c r="J67" s="35"/>
    </row>
    <row r="68" spans="3:10" ht="12.75" customHeight="1" x14ac:dyDescent="0.2">
      <c r="C68" s="35"/>
      <c r="D68" s="35"/>
      <c r="E68" s="35"/>
      <c r="F68" s="35"/>
      <c r="H68" s="35"/>
      <c r="I68" s="35"/>
      <c r="J68" s="35"/>
    </row>
    <row r="69" spans="3:10" ht="12.75" customHeight="1" x14ac:dyDescent="0.2">
      <c r="C69" s="35"/>
      <c r="D69" s="35"/>
      <c r="E69" s="35"/>
      <c r="F69" s="35"/>
      <c r="H69" s="35"/>
      <c r="I69" s="35"/>
      <c r="J69" s="35"/>
    </row>
    <row r="70" spans="3:10" ht="12.75" customHeight="1" x14ac:dyDescent="0.2">
      <c r="C70" s="35"/>
      <c r="D70" s="35"/>
      <c r="E70" s="35"/>
      <c r="F70" s="35"/>
      <c r="H70" s="35"/>
      <c r="I70" s="35"/>
      <c r="J70" s="35"/>
    </row>
    <row r="71" spans="3:10" ht="12.75" customHeight="1" x14ac:dyDescent="0.2">
      <c r="C71" s="35"/>
      <c r="D71" s="35"/>
      <c r="E71" s="35"/>
      <c r="F71" s="35"/>
      <c r="H71" s="35"/>
      <c r="I71" s="35"/>
      <c r="J71" s="35"/>
    </row>
    <row r="72" spans="3:10" ht="12.75" customHeight="1" x14ac:dyDescent="0.2">
      <c r="C72" s="35"/>
      <c r="D72" s="35"/>
      <c r="E72" s="35"/>
      <c r="F72" s="35"/>
      <c r="H72" s="35"/>
      <c r="I72" s="35"/>
      <c r="J72" s="35"/>
    </row>
    <row r="73" spans="3:10" ht="12.75" customHeight="1" x14ac:dyDescent="0.2">
      <c r="C73" s="35"/>
      <c r="D73" s="35"/>
      <c r="E73" s="35"/>
      <c r="F73" s="35"/>
      <c r="H73" s="35"/>
      <c r="I73" s="35"/>
      <c r="J73" s="35"/>
    </row>
    <row r="74" spans="3:10" ht="12.75" customHeight="1" x14ac:dyDescent="0.2">
      <c r="C74" s="35"/>
      <c r="D74" s="35"/>
      <c r="E74" s="35"/>
      <c r="F74" s="35"/>
      <c r="H74" s="35"/>
      <c r="I74" s="35"/>
      <c r="J74" s="35"/>
    </row>
    <row r="75" spans="3:10" ht="12.75" customHeight="1" x14ac:dyDescent="0.2">
      <c r="C75" s="35"/>
      <c r="D75" s="35"/>
      <c r="E75" s="35"/>
      <c r="F75" s="35"/>
      <c r="H75" s="35"/>
      <c r="I75" s="35"/>
      <c r="J75" s="35"/>
    </row>
    <row r="76" spans="3:10" ht="12.75" customHeight="1" x14ac:dyDescent="0.2">
      <c r="C76" s="35"/>
      <c r="D76" s="35"/>
      <c r="E76" s="35"/>
      <c r="F76" s="35"/>
      <c r="H76" s="35"/>
      <c r="I76" s="35"/>
      <c r="J76" s="35"/>
    </row>
    <row r="77" spans="3:10" ht="12.75" customHeight="1" x14ac:dyDescent="0.2">
      <c r="C77" s="35"/>
      <c r="D77" s="35"/>
      <c r="E77" s="35"/>
      <c r="F77" s="35"/>
      <c r="H77" s="35"/>
      <c r="I77" s="35"/>
      <c r="J77" s="35"/>
    </row>
    <row r="78" spans="3:10" ht="12.75" customHeight="1" x14ac:dyDescent="0.2">
      <c r="C78" s="35"/>
      <c r="D78" s="35"/>
      <c r="E78" s="35"/>
      <c r="F78" s="35"/>
      <c r="H78" s="35"/>
      <c r="I78" s="35"/>
      <c r="J78" s="35"/>
    </row>
    <row r="79" spans="3:10" ht="12.75" customHeight="1" x14ac:dyDescent="0.2">
      <c r="C79" s="35"/>
      <c r="D79" s="35"/>
      <c r="E79" s="35"/>
      <c r="F79" s="35"/>
      <c r="H79" s="35"/>
      <c r="I79" s="35"/>
      <c r="J79" s="35"/>
    </row>
    <row r="80" spans="3:10" ht="12.75" customHeight="1" x14ac:dyDescent="0.2">
      <c r="C80" s="35"/>
      <c r="D80" s="35"/>
      <c r="E80" s="35"/>
      <c r="F80" s="35"/>
      <c r="H80" s="35"/>
      <c r="I80" s="35"/>
      <c r="J80" s="35"/>
    </row>
    <row r="81" spans="3:10" ht="12.75" customHeight="1" x14ac:dyDescent="0.2">
      <c r="C81" s="35"/>
      <c r="D81" s="35"/>
      <c r="E81" s="35"/>
      <c r="F81" s="35"/>
      <c r="H81" s="35"/>
      <c r="I81" s="35"/>
      <c r="J81" s="35"/>
    </row>
    <row r="82" spans="3:10" ht="12.75" customHeight="1" x14ac:dyDescent="0.2">
      <c r="C82" s="35"/>
      <c r="D82" s="35"/>
      <c r="E82" s="35"/>
      <c r="F82" s="35"/>
      <c r="H82" s="35"/>
      <c r="I82" s="35"/>
      <c r="J82" s="35"/>
    </row>
    <row r="83" spans="3:10" ht="12.75" customHeight="1" x14ac:dyDescent="0.2">
      <c r="C83" s="35"/>
      <c r="D83" s="35"/>
      <c r="E83" s="35"/>
      <c r="F83" s="35"/>
      <c r="H83" s="35"/>
      <c r="I83" s="35"/>
      <c r="J83" s="35"/>
    </row>
    <row r="84" spans="3:10" ht="12.75" customHeight="1" x14ac:dyDescent="0.2">
      <c r="C84" s="35"/>
      <c r="D84" s="35"/>
      <c r="E84" s="35"/>
      <c r="F84" s="35"/>
      <c r="H84" s="35"/>
      <c r="I84" s="35"/>
      <c r="J84" s="35"/>
    </row>
    <row r="85" spans="3:10" ht="12.75" customHeight="1" x14ac:dyDescent="0.2">
      <c r="C85" s="35"/>
      <c r="D85" s="35"/>
      <c r="E85" s="35"/>
      <c r="F85" s="35"/>
      <c r="H85" s="35"/>
      <c r="I85" s="35"/>
      <c r="J85" s="35"/>
    </row>
    <row r="86" spans="3:10" ht="12.75" customHeight="1" x14ac:dyDescent="0.2">
      <c r="C86" s="35"/>
      <c r="D86" s="35"/>
      <c r="E86" s="35"/>
      <c r="F86" s="35"/>
      <c r="H86" s="35"/>
      <c r="I86" s="35"/>
      <c r="J86" s="35"/>
    </row>
    <row r="87" spans="3:10" ht="12.75" customHeight="1" x14ac:dyDescent="0.2">
      <c r="C87" s="35"/>
      <c r="D87" s="35"/>
      <c r="E87" s="35"/>
      <c r="F87" s="35"/>
      <c r="H87" s="35"/>
      <c r="I87" s="35"/>
      <c r="J87" s="35"/>
    </row>
    <row r="88" spans="3:10" ht="12.75" customHeight="1" x14ac:dyDescent="0.2">
      <c r="C88" s="35"/>
      <c r="D88" s="35"/>
      <c r="E88" s="35"/>
      <c r="F88" s="35"/>
      <c r="H88" s="35"/>
      <c r="I88" s="35"/>
      <c r="J88" s="35"/>
    </row>
    <row r="89" spans="3:10" ht="12.75" customHeight="1" x14ac:dyDescent="0.2">
      <c r="C89" s="35"/>
      <c r="D89" s="35"/>
      <c r="E89" s="35"/>
      <c r="F89" s="35"/>
      <c r="H89" s="35"/>
      <c r="I89" s="35"/>
      <c r="J89" s="35"/>
    </row>
    <row r="90" spans="3:10" ht="12.75" customHeight="1" x14ac:dyDescent="0.2">
      <c r="C90" s="35"/>
      <c r="D90" s="35"/>
      <c r="E90" s="35"/>
      <c r="F90" s="35"/>
      <c r="H90" s="35"/>
      <c r="I90" s="35"/>
      <c r="J90" s="35"/>
    </row>
    <row r="91" spans="3:10" ht="12.75" customHeight="1" x14ac:dyDescent="0.2">
      <c r="C91" s="35"/>
      <c r="D91" s="35"/>
      <c r="E91" s="35"/>
      <c r="F91" s="35"/>
      <c r="H91" s="35"/>
      <c r="I91" s="35"/>
      <c r="J91" s="35"/>
    </row>
    <row r="92" spans="3:10" ht="12.75" customHeight="1" x14ac:dyDescent="0.2">
      <c r="C92" s="35"/>
      <c r="D92" s="35"/>
      <c r="E92" s="35"/>
      <c r="F92" s="35"/>
      <c r="H92" s="35"/>
      <c r="I92" s="35"/>
      <c r="J92" s="35"/>
    </row>
    <row r="93" spans="3:10" ht="12.75" customHeight="1" x14ac:dyDescent="0.2">
      <c r="C93" s="35"/>
      <c r="D93" s="35"/>
      <c r="E93" s="35"/>
      <c r="F93" s="35"/>
      <c r="H93" s="35"/>
      <c r="I93" s="35"/>
      <c r="J93" s="35"/>
    </row>
    <row r="94" spans="3:10" ht="12.75" customHeight="1" x14ac:dyDescent="0.2">
      <c r="C94" s="35"/>
      <c r="D94" s="35"/>
      <c r="E94" s="35"/>
      <c r="F94" s="35"/>
      <c r="H94" s="35"/>
      <c r="I94" s="35"/>
      <c r="J94" s="35"/>
    </row>
    <row r="95" spans="3:10" ht="12.75" customHeight="1" x14ac:dyDescent="0.2">
      <c r="C95" s="35"/>
      <c r="D95" s="35"/>
      <c r="E95" s="35"/>
      <c r="F95" s="35"/>
      <c r="H95" s="35"/>
      <c r="I95" s="35"/>
      <c r="J95" s="35"/>
    </row>
    <row r="96" spans="3:10" ht="12.75" customHeight="1" x14ac:dyDescent="0.2">
      <c r="C96" s="35"/>
      <c r="D96" s="35"/>
      <c r="E96" s="35"/>
      <c r="F96" s="35"/>
      <c r="H96" s="35"/>
      <c r="I96" s="35"/>
      <c r="J96" s="35"/>
    </row>
    <row r="97" spans="3:10" ht="12.75" customHeight="1" x14ac:dyDescent="0.2">
      <c r="C97" s="35"/>
      <c r="D97" s="35"/>
      <c r="E97" s="35"/>
      <c r="F97" s="35"/>
      <c r="H97" s="35"/>
      <c r="I97" s="35"/>
      <c r="J97" s="35"/>
    </row>
    <row r="98" spans="3:10" ht="12.75" customHeight="1" x14ac:dyDescent="0.2">
      <c r="C98" s="35"/>
      <c r="D98" s="35"/>
      <c r="E98" s="35"/>
      <c r="F98" s="35"/>
      <c r="H98" s="35"/>
      <c r="I98" s="35"/>
      <c r="J98" s="35"/>
    </row>
    <row r="99" spans="3:10" ht="12.75" customHeight="1" x14ac:dyDescent="0.2">
      <c r="C99" s="35"/>
      <c r="D99" s="35"/>
      <c r="E99" s="35"/>
      <c r="F99" s="35"/>
      <c r="H99" s="35"/>
      <c r="I99" s="35"/>
      <c r="J99" s="35"/>
    </row>
    <row r="100" spans="3:10" ht="12.75" customHeight="1" x14ac:dyDescent="0.2">
      <c r="C100" s="35"/>
      <c r="D100" s="35"/>
      <c r="E100" s="35"/>
      <c r="F100" s="35"/>
      <c r="H100" s="35"/>
      <c r="I100" s="35"/>
      <c r="J100" s="35"/>
    </row>
    <row r="101" spans="3:10" ht="12.75" customHeight="1" x14ac:dyDescent="0.2">
      <c r="C101" s="35"/>
      <c r="D101" s="35"/>
      <c r="E101" s="35"/>
      <c r="F101" s="35"/>
      <c r="H101" s="35"/>
      <c r="I101" s="35"/>
      <c r="J101" s="35"/>
    </row>
    <row r="102" spans="3:10" ht="12.75" customHeight="1" x14ac:dyDescent="0.2">
      <c r="C102" s="35"/>
      <c r="D102" s="35"/>
      <c r="E102" s="35"/>
      <c r="F102" s="35"/>
      <c r="H102" s="35"/>
      <c r="I102" s="35"/>
      <c r="J102" s="35"/>
    </row>
    <row r="103" spans="3:10" ht="12.75" customHeight="1" x14ac:dyDescent="0.2">
      <c r="C103" s="35"/>
      <c r="D103" s="35"/>
      <c r="E103" s="35"/>
      <c r="F103" s="35"/>
      <c r="H103" s="35"/>
      <c r="I103" s="35"/>
      <c r="J103" s="35"/>
    </row>
    <row r="104" spans="3:10" ht="12.75" customHeight="1" x14ac:dyDescent="0.2">
      <c r="C104" s="35"/>
      <c r="D104" s="35"/>
      <c r="E104" s="35"/>
      <c r="F104" s="35"/>
      <c r="H104" s="35"/>
      <c r="I104" s="35"/>
      <c r="J104" s="35"/>
    </row>
    <row r="105" spans="3:10" ht="12.75" customHeight="1" x14ac:dyDescent="0.2">
      <c r="C105" s="35"/>
      <c r="D105" s="35"/>
      <c r="E105" s="35"/>
      <c r="F105" s="35"/>
      <c r="H105" s="35"/>
      <c r="I105" s="35"/>
      <c r="J105" s="35"/>
    </row>
    <row r="106" spans="3:10" ht="12.75" customHeight="1" x14ac:dyDescent="0.2">
      <c r="C106" s="35"/>
      <c r="D106" s="35"/>
      <c r="E106" s="35"/>
      <c r="F106" s="35"/>
      <c r="H106" s="35"/>
      <c r="I106" s="35"/>
      <c r="J106" s="35"/>
    </row>
    <row r="107" spans="3:10" ht="12.75" customHeight="1" x14ac:dyDescent="0.2">
      <c r="C107" s="35"/>
      <c r="D107" s="35"/>
      <c r="E107" s="35"/>
      <c r="F107" s="35"/>
      <c r="H107" s="35"/>
      <c r="I107" s="35"/>
      <c r="J107" s="35"/>
    </row>
    <row r="108" spans="3:10" ht="12.75" customHeight="1" x14ac:dyDescent="0.2">
      <c r="C108" s="35"/>
      <c r="D108" s="35"/>
      <c r="E108" s="35"/>
      <c r="F108" s="35"/>
      <c r="H108" s="35"/>
      <c r="I108" s="35"/>
      <c r="J108" s="35"/>
    </row>
    <row r="109" spans="3:10" ht="12.75" customHeight="1" x14ac:dyDescent="0.2">
      <c r="C109" s="35"/>
      <c r="D109" s="35"/>
      <c r="E109" s="35"/>
      <c r="F109" s="35"/>
      <c r="H109" s="35"/>
      <c r="I109" s="35"/>
      <c r="J109" s="35"/>
    </row>
    <row r="110" spans="3:10" ht="12.75" customHeight="1" x14ac:dyDescent="0.2">
      <c r="C110" s="35"/>
      <c r="D110" s="35"/>
      <c r="E110" s="35"/>
      <c r="F110" s="35"/>
      <c r="H110" s="35"/>
      <c r="I110" s="35"/>
      <c r="J110" s="35"/>
    </row>
    <row r="111" spans="3:10" ht="12.75" customHeight="1" x14ac:dyDescent="0.2">
      <c r="C111" s="35"/>
      <c r="D111" s="35"/>
      <c r="E111" s="35"/>
      <c r="F111" s="35"/>
      <c r="H111" s="35"/>
      <c r="I111" s="35"/>
      <c r="J111" s="35"/>
    </row>
    <row r="112" spans="3:10" ht="12.75" customHeight="1" x14ac:dyDescent="0.2">
      <c r="C112" s="35"/>
      <c r="D112" s="35"/>
      <c r="E112" s="35"/>
      <c r="F112" s="35"/>
      <c r="H112" s="35"/>
      <c r="I112" s="35"/>
      <c r="J112" s="35"/>
    </row>
    <row r="113" spans="3:10" ht="12.75" customHeight="1" x14ac:dyDescent="0.2">
      <c r="C113" s="35"/>
      <c r="D113" s="35"/>
      <c r="E113" s="35"/>
      <c r="F113" s="35"/>
      <c r="H113" s="35"/>
      <c r="I113" s="35"/>
      <c r="J113" s="35"/>
    </row>
    <row r="114" spans="3:10" ht="12.75" customHeight="1" x14ac:dyDescent="0.2">
      <c r="C114" s="35"/>
      <c r="D114" s="35"/>
      <c r="E114" s="35"/>
      <c r="F114" s="35"/>
      <c r="H114" s="35"/>
      <c r="I114" s="35"/>
      <c r="J114" s="35"/>
    </row>
    <row r="115" spans="3:10" ht="12.75" customHeight="1" x14ac:dyDescent="0.2">
      <c r="C115" s="35"/>
      <c r="D115" s="35"/>
      <c r="E115" s="35"/>
      <c r="F115" s="35"/>
      <c r="H115" s="35"/>
      <c r="I115" s="35"/>
      <c r="J115" s="35"/>
    </row>
    <row r="116" spans="3:10" ht="12.75" customHeight="1" x14ac:dyDescent="0.2">
      <c r="C116" s="35"/>
      <c r="D116" s="35"/>
      <c r="E116" s="35"/>
      <c r="F116" s="35"/>
      <c r="H116" s="35"/>
      <c r="I116" s="35"/>
      <c r="J116" s="35"/>
    </row>
    <row r="117" spans="3:10" ht="12.75" customHeight="1" x14ac:dyDescent="0.2">
      <c r="C117" s="35"/>
      <c r="D117" s="35"/>
      <c r="E117" s="35"/>
      <c r="F117" s="35"/>
      <c r="H117" s="35"/>
      <c r="I117" s="35"/>
      <c r="J117" s="35"/>
    </row>
    <row r="118" spans="3:10" ht="12.75" customHeight="1" x14ac:dyDescent="0.2">
      <c r="C118" s="35"/>
      <c r="D118" s="35"/>
      <c r="E118" s="35"/>
      <c r="F118" s="35"/>
      <c r="H118" s="35"/>
      <c r="I118" s="35"/>
      <c r="J118" s="35"/>
    </row>
    <row r="119" spans="3:10" ht="12.75" customHeight="1" x14ac:dyDescent="0.2">
      <c r="C119" s="35"/>
      <c r="D119" s="35"/>
      <c r="E119" s="35"/>
      <c r="F119" s="35"/>
      <c r="H119" s="35"/>
      <c r="I119" s="35"/>
      <c r="J119" s="35"/>
    </row>
    <row r="120" spans="3:10" ht="12.75" customHeight="1" x14ac:dyDescent="0.2">
      <c r="C120" s="35"/>
      <c r="D120" s="35"/>
      <c r="E120" s="35"/>
      <c r="F120" s="35"/>
      <c r="H120" s="35"/>
      <c r="I120" s="35"/>
      <c r="J120" s="35"/>
    </row>
    <row r="121" spans="3:10" ht="12.75" customHeight="1" x14ac:dyDescent="0.2">
      <c r="C121" s="35"/>
      <c r="D121" s="35"/>
      <c r="E121" s="35"/>
      <c r="F121" s="35"/>
      <c r="H121" s="35"/>
      <c r="I121" s="35"/>
      <c r="J121" s="35"/>
    </row>
    <row r="122" spans="3:10" ht="12.75" customHeight="1" x14ac:dyDescent="0.2">
      <c r="C122" s="35"/>
      <c r="D122" s="35"/>
      <c r="E122" s="35"/>
      <c r="F122" s="35"/>
      <c r="H122" s="35"/>
      <c r="I122" s="35"/>
      <c r="J122" s="35"/>
    </row>
    <row r="123" spans="3:10" ht="12.75" customHeight="1" x14ac:dyDescent="0.2">
      <c r="C123" s="35"/>
      <c r="D123" s="35"/>
      <c r="E123" s="35"/>
      <c r="F123" s="35"/>
      <c r="H123" s="35"/>
      <c r="I123" s="35"/>
      <c r="J123" s="35"/>
    </row>
    <row r="124" spans="3:10" ht="12.75" customHeight="1" x14ac:dyDescent="0.2">
      <c r="C124" s="35"/>
      <c r="D124" s="35"/>
      <c r="E124" s="35"/>
      <c r="F124" s="35"/>
      <c r="H124" s="35"/>
      <c r="I124" s="35"/>
      <c r="J124" s="35"/>
    </row>
    <row r="125" spans="3:10" ht="12.75" customHeight="1" x14ac:dyDescent="0.2">
      <c r="C125" s="35"/>
      <c r="D125" s="35"/>
      <c r="E125" s="35"/>
      <c r="F125" s="35"/>
      <c r="H125" s="35"/>
      <c r="I125" s="35"/>
      <c r="J125" s="35"/>
    </row>
    <row r="126" spans="3:10" ht="12.75" customHeight="1" x14ac:dyDescent="0.2">
      <c r="C126" s="35"/>
      <c r="D126" s="35"/>
      <c r="E126" s="35"/>
      <c r="F126" s="35"/>
      <c r="H126" s="35"/>
      <c r="I126" s="35"/>
      <c r="J126" s="35"/>
    </row>
    <row r="127" spans="3:10" ht="12.75" customHeight="1" x14ac:dyDescent="0.2">
      <c r="C127" s="35"/>
      <c r="D127" s="35"/>
      <c r="E127" s="35"/>
      <c r="F127" s="35"/>
      <c r="H127" s="35"/>
      <c r="I127" s="35"/>
      <c r="J127" s="35"/>
    </row>
    <row r="128" spans="3:10" ht="12.75" customHeight="1" x14ac:dyDescent="0.2">
      <c r="C128" s="35"/>
      <c r="D128" s="35"/>
      <c r="E128" s="35"/>
      <c r="F128" s="35"/>
      <c r="H128" s="35"/>
      <c r="I128" s="35"/>
      <c r="J128" s="35"/>
    </row>
    <row r="129" spans="3:10" ht="12.75" customHeight="1" x14ac:dyDescent="0.2">
      <c r="C129" s="35"/>
      <c r="D129" s="35"/>
      <c r="E129" s="35"/>
      <c r="F129" s="35"/>
      <c r="H129" s="35"/>
      <c r="I129" s="35"/>
      <c r="J129" s="35"/>
    </row>
    <row r="130" spans="3:10" ht="12.75" customHeight="1" x14ac:dyDescent="0.2">
      <c r="C130" s="35"/>
      <c r="D130" s="35"/>
      <c r="E130" s="35"/>
      <c r="F130" s="35"/>
      <c r="H130" s="35"/>
      <c r="I130" s="35"/>
      <c r="J130" s="35"/>
    </row>
    <row r="131" spans="3:10" ht="12.75" customHeight="1" x14ac:dyDescent="0.2">
      <c r="C131" s="35"/>
      <c r="D131" s="35"/>
      <c r="E131" s="35"/>
      <c r="F131" s="35"/>
      <c r="H131" s="35"/>
      <c r="I131" s="35"/>
      <c r="J131" s="35"/>
    </row>
    <row r="132" spans="3:10" ht="12.75" customHeight="1" x14ac:dyDescent="0.2">
      <c r="C132" s="35"/>
      <c r="D132" s="35"/>
      <c r="E132" s="35"/>
      <c r="F132" s="35"/>
      <c r="H132" s="35"/>
      <c r="I132" s="35"/>
      <c r="J132" s="35"/>
    </row>
    <row r="133" spans="3:10" ht="12.75" customHeight="1" x14ac:dyDescent="0.2">
      <c r="C133" s="35"/>
      <c r="D133" s="35"/>
      <c r="E133" s="35"/>
      <c r="F133" s="35"/>
      <c r="H133" s="35"/>
      <c r="I133" s="35"/>
      <c r="J133" s="35"/>
    </row>
    <row r="134" spans="3:10" ht="12.75" customHeight="1" x14ac:dyDescent="0.2">
      <c r="C134" s="35"/>
      <c r="D134" s="35"/>
      <c r="E134" s="35"/>
      <c r="F134" s="35"/>
      <c r="H134" s="35"/>
      <c r="I134" s="35"/>
      <c r="J134" s="35"/>
    </row>
    <row r="135" spans="3:10" ht="12.75" customHeight="1" x14ac:dyDescent="0.2">
      <c r="C135" s="35"/>
      <c r="D135" s="35"/>
      <c r="E135" s="35"/>
      <c r="F135" s="35"/>
      <c r="H135" s="35"/>
      <c r="I135" s="35"/>
      <c r="J135" s="35"/>
    </row>
    <row r="136" spans="3:10" ht="12.75" customHeight="1" x14ac:dyDescent="0.2">
      <c r="C136" s="35"/>
      <c r="D136" s="35"/>
      <c r="E136" s="35"/>
      <c r="F136" s="35"/>
      <c r="H136" s="35"/>
      <c r="I136" s="35"/>
      <c r="J136" s="35"/>
    </row>
    <row r="137" spans="3:10" ht="12.75" customHeight="1" x14ac:dyDescent="0.2">
      <c r="C137" s="35"/>
      <c r="D137" s="35"/>
      <c r="E137" s="35"/>
      <c r="F137" s="35"/>
      <c r="H137" s="35"/>
      <c r="I137" s="35"/>
      <c r="J137" s="35"/>
    </row>
    <row r="138" spans="3:10" ht="12.75" customHeight="1" x14ac:dyDescent="0.2">
      <c r="C138" s="35"/>
      <c r="D138" s="35"/>
      <c r="E138" s="35"/>
      <c r="F138" s="35"/>
      <c r="H138" s="35"/>
      <c r="I138" s="35"/>
      <c r="J138" s="35"/>
    </row>
    <row r="139" spans="3:10" ht="12.75" customHeight="1" x14ac:dyDescent="0.2">
      <c r="C139" s="35"/>
      <c r="D139" s="35"/>
      <c r="E139" s="35"/>
      <c r="F139" s="35"/>
      <c r="H139" s="35"/>
      <c r="I139" s="35"/>
      <c r="J139" s="35"/>
    </row>
    <row r="140" spans="3:10" ht="12.75" customHeight="1" x14ac:dyDescent="0.2">
      <c r="C140" s="35"/>
      <c r="D140" s="35"/>
      <c r="E140" s="35"/>
      <c r="F140" s="35"/>
      <c r="H140" s="35"/>
      <c r="I140" s="35"/>
      <c r="J140" s="35"/>
    </row>
    <row r="141" spans="3:10" ht="12.75" customHeight="1" x14ac:dyDescent="0.2">
      <c r="C141" s="35"/>
      <c r="D141" s="35"/>
      <c r="E141" s="35"/>
      <c r="F141" s="35"/>
      <c r="H141" s="35"/>
      <c r="I141" s="35"/>
      <c r="J141" s="35"/>
    </row>
    <row r="142" spans="3:10" ht="12.75" customHeight="1" x14ac:dyDescent="0.2">
      <c r="C142" s="35"/>
      <c r="D142" s="35"/>
      <c r="E142" s="35"/>
      <c r="F142" s="35"/>
      <c r="H142" s="35"/>
      <c r="I142" s="35"/>
      <c r="J142" s="35"/>
    </row>
    <row r="143" spans="3:10" ht="12.75" customHeight="1" x14ac:dyDescent="0.2">
      <c r="C143" s="35"/>
      <c r="D143" s="35"/>
      <c r="E143" s="35"/>
      <c r="F143" s="35"/>
      <c r="H143" s="35"/>
      <c r="I143" s="35"/>
      <c r="J143" s="35"/>
    </row>
    <row r="144" spans="3:10" ht="12.75" customHeight="1" x14ac:dyDescent="0.2">
      <c r="C144" s="35"/>
      <c r="D144" s="35"/>
      <c r="E144" s="35"/>
      <c r="F144" s="35"/>
      <c r="H144" s="35"/>
      <c r="I144" s="35"/>
      <c r="J144" s="35"/>
    </row>
    <row r="145" spans="3:10" ht="12.75" customHeight="1" x14ac:dyDescent="0.2">
      <c r="C145" s="35"/>
      <c r="D145" s="35"/>
      <c r="E145" s="35"/>
      <c r="F145" s="35"/>
      <c r="H145" s="35"/>
      <c r="I145" s="35"/>
      <c r="J145" s="35"/>
    </row>
    <row r="146" spans="3:10" ht="12.75" customHeight="1" x14ac:dyDescent="0.2">
      <c r="C146" s="35"/>
      <c r="D146" s="35"/>
      <c r="E146" s="35"/>
      <c r="F146" s="35"/>
      <c r="H146" s="35"/>
      <c r="I146" s="35"/>
      <c r="J146" s="35"/>
    </row>
    <row r="147" spans="3:10" ht="12.75" customHeight="1" x14ac:dyDescent="0.2">
      <c r="C147" s="35"/>
      <c r="D147" s="35"/>
      <c r="E147" s="35"/>
      <c r="F147" s="35"/>
      <c r="H147" s="35"/>
      <c r="I147" s="35"/>
      <c r="J147" s="35"/>
    </row>
    <row r="148" spans="3:10" ht="12.75" customHeight="1" x14ac:dyDescent="0.2">
      <c r="C148" s="35"/>
      <c r="D148" s="35"/>
      <c r="E148" s="35"/>
      <c r="F148" s="35"/>
      <c r="H148" s="35"/>
      <c r="I148" s="35"/>
      <c r="J148" s="35"/>
    </row>
    <row r="149" spans="3:10" ht="12.75" customHeight="1" x14ac:dyDescent="0.2">
      <c r="C149" s="35"/>
      <c r="D149" s="35"/>
      <c r="E149" s="35"/>
      <c r="F149" s="35"/>
      <c r="H149" s="35"/>
      <c r="I149" s="35"/>
      <c r="J149" s="35"/>
    </row>
    <row r="150" spans="3:10" ht="12.75" customHeight="1" x14ac:dyDescent="0.2">
      <c r="C150" s="35"/>
      <c r="D150" s="35"/>
      <c r="E150" s="35"/>
      <c r="F150" s="35"/>
      <c r="H150" s="35"/>
      <c r="I150" s="35"/>
      <c r="J150" s="35"/>
    </row>
    <row r="151" spans="3:10" ht="12.75" customHeight="1" x14ac:dyDescent="0.2">
      <c r="C151" s="35"/>
      <c r="D151" s="35"/>
      <c r="E151" s="35"/>
      <c r="F151" s="35"/>
      <c r="H151" s="35"/>
      <c r="I151" s="35"/>
      <c r="J151" s="35"/>
    </row>
    <row r="152" spans="3:10" ht="12.75" customHeight="1" x14ac:dyDescent="0.2">
      <c r="C152" s="35"/>
      <c r="D152" s="35"/>
      <c r="E152" s="35"/>
      <c r="F152" s="35"/>
      <c r="H152" s="35"/>
      <c r="I152" s="35"/>
      <c r="J152" s="35"/>
    </row>
    <row r="153" spans="3:10" ht="12.75" customHeight="1" x14ac:dyDescent="0.2">
      <c r="C153" s="35"/>
      <c r="D153" s="35"/>
      <c r="E153" s="35"/>
      <c r="F153" s="35"/>
      <c r="H153" s="35"/>
      <c r="I153" s="35"/>
      <c r="J153" s="35"/>
    </row>
    <row r="154" spans="3:10" ht="12.75" customHeight="1" x14ac:dyDescent="0.2">
      <c r="C154" s="35"/>
      <c r="D154" s="35"/>
      <c r="E154" s="35"/>
      <c r="F154" s="35"/>
      <c r="H154" s="35"/>
      <c r="I154" s="35"/>
      <c r="J154" s="35"/>
    </row>
    <row r="155" spans="3:10" ht="12.75" customHeight="1" x14ac:dyDescent="0.2">
      <c r="C155" s="35"/>
      <c r="D155" s="35"/>
      <c r="E155" s="35"/>
      <c r="F155" s="35"/>
      <c r="H155" s="35"/>
      <c r="I155" s="35"/>
      <c r="J155" s="35"/>
    </row>
    <row r="156" spans="3:10" ht="12.75" customHeight="1" x14ac:dyDescent="0.2">
      <c r="C156" s="35"/>
      <c r="D156" s="35"/>
      <c r="E156" s="35"/>
      <c r="F156" s="35"/>
      <c r="H156" s="35"/>
      <c r="I156" s="35"/>
      <c r="J156" s="35"/>
    </row>
    <row r="157" spans="3:10" ht="12.75" customHeight="1" x14ac:dyDescent="0.2">
      <c r="C157" s="35"/>
      <c r="D157" s="35"/>
      <c r="E157" s="35"/>
      <c r="F157" s="35"/>
      <c r="H157" s="35"/>
      <c r="I157" s="35"/>
      <c r="J157" s="35"/>
    </row>
    <row r="158" spans="3:10" ht="12.75" customHeight="1" x14ac:dyDescent="0.2">
      <c r="C158" s="35"/>
      <c r="D158" s="35"/>
      <c r="E158" s="35"/>
      <c r="F158" s="35"/>
      <c r="H158" s="35"/>
      <c r="I158" s="35"/>
      <c r="J158" s="35"/>
    </row>
    <row r="159" spans="3:10" ht="12.75" customHeight="1" x14ac:dyDescent="0.2">
      <c r="C159" s="35"/>
      <c r="D159" s="35"/>
      <c r="E159" s="35"/>
      <c r="F159" s="35"/>
      <c r="H159" s="35"/>
      <c r="I159" s="35"/>
      <c r="J159" s="35"/>
    </row>
    <row r="160" spans="3:10" ht="12.75" customHeight="1" x14ac:dyDescent="0.2">
      <c r="C160" s="35"/>
      <c r="D160" s="35"/>
      <c r="E160" s="35"/>
      <c r="F160" s="35"/>
      <c r="H160" s="35"/>
      <c r="I160" s="35"/>
      <c r="J160" s="35"/>
    </row>
    <row r="161" spans="3:10" ht="12.75" customHeight="1" x14ac:dyDescent="0.2">
      <c r="C161" s="35"/>
      <c r="D161" s="35"/>
      <c r="E161" s="35"/>
      <c r="F161" s="35"/>
      <c r="H161" s="35"/>
      <c r="I161" s="35"/>
      <c r="J161" s="35"/>
    </row>
    <row r="162" spans="3:10" ht="12.75" customHeight="1" x14ac:dyDescent="0.2">
      <c r="C162" s="35"/>
      <c r="D162" s="35"/>
      <c r="E162" s="35"/>
      <c r="F162" s="35"/>
      <c r="H162" s="35"/>
      <c r="I162" s="35"/>
      <c r="J162" s="35"/>
    </row>
    <row r="163" spans="3:10" ht="12.75" customHeight="1" x14ac:dyDescent="0.2">
      <c r="C163" s="35"/>
      <c r="D163" s="35"/>
      <c r="E163" s="35"/>
      <c r="F163" s="35"/>
      <c r="H163" s="35"/>
      <c r="I163" s="35"/>
      <c r="J163" s="35"/>
    </row>
    <row r="164" spans="3:10" ht="12.75" customHeight="1" x14ac:dyDescent="0.2">
      <c r="C164" s="35"/>
      <c r="D164" s="35"/>
      <c r="E164" s="35"/>
      <c r="F164" s="35"/>
      <c r="H164" s="35"/>
      <c r="I164" s="35"/>
      <c r="J164" s="35"/>
    </row>
    <row r="165" spans="3:10" ht="12.75" customHeight="1" x14ac:dyDescent="0.2">
      <c r="C165" s="35"/>
      <c r="D165" s="35"/>
      <c r="E165" s="35"/>
      <c r="F165" s="35"/>
      <c r="H165" s="35"/>
      <c r="I165" s="35"/>
      <c r="J165" s="35"/>
    </row>
    <row r="166" spans="3:10" ht="12.75" customHeight="1" x14ac:dyDescent="0.2">
      <c r="C166" s="35"/>
      <c r="D166" s="35"/>
      <c r="E166" s="35"/>
      <c r="F166" s="35"/>
      <c r="H166" s="35"/>
      <c r="I166" s="35"/>
      <c r="J166" s="35"/>
    </row>
    <row r="167" spans="3:10" ht="12.75" customHeight="1" x14ac:dyDescent="0.2">
      <c r="C167" s="35"/>
      <c r="D167" s="35"/>
      <c r="E167" s="35"/>
      <c r="F167" s="35"/>
      <c r="H167" s="35"/>
      <c r="I167" s="35"/>
      <c r="J167" s="35"/>
    </row>
    <row r="168" spans="3:10" ht="12.75" customHeight="1" x14ac:dyDescent="0.2">
      <c r="C168" s="35"/>
      <c r="D168" s="35"/>
      <c r="E168" s="35"/>
      <c r="F168" s="35"/>
      <c r="H168" s="35"/>
      <c r="I168" s="35"/>
      <c r="J168" s="35"/>
    </row>
    <row r="169" spans="3:10" ht="12.75" customHeight="1" x14ac:dyDescent="0.2">
      <c r="C169" s="35"/>
      <c r="D169" s="35"/>
      <c r="E169" s="35"/>
      <c r="F169" s="35"/>
      <c r="H169" s="35"/>
      <c r="I169" s="35"/>
      <c r="J169" s="35"/>
    </row>
    <row r="170" spans="3:10" ht="12.75" customHeight="1" x14ac:dyDescent="0.2">
      <c r="C170" s="35"/>
      <c r="D170" s="35"/>
      <c r="E170" s="35"/>
      <c r="F170" s="35"/>
      <c r="H170" s="35"/>
      <c r="I170" s="35"/>
      <c r="J170" s="35"/>
    </row>
    <row r="171" spans="3:10" ht="12.75" customHeight="1" x14ac:dyDescent="0.2">
      <c r="C171" s="35"/>
      <c r="D171" s="35"/>
      <c r="E171" s="35"/>
      <c r="F171" s="35"/>
      <c r="H171" s="35"/>
      <c r="I171" s="35"/>
      <c r="J171" s="35"/>
    </row>
    <row r="172" spans="3:10" ht="12.75" customHeight="1" x14ac:dyDescent="0.2">
      <c r="C172" s="35"/>
      <c r="D172" s="35"/>
      <c r="E172" s="35"/>
      <c r="F172" s="35"/>
      <c r="H172" s="35"/>
      <c r="I172" s="35"/>
      <c r="J172" s="35"/>
    </row>
    <row r="173" spans="3:10" ht="12.75" customHeight="1" x14ac:dyDescent="0.2">
      <c r="C173" s="35"/>
      <c r="D173" s="35"/>
      <c r="E173" s="35"/>
      <c r="F173" s="35"/>
      <c r="H173" s="35"/>
      <c r="I173" s="35"/>
      <c r="J173" s="35"/>
    </row>
    <row r="174" spans="3:10" ht="12.75" customHeight="1" x14ac:dyDescent="0.2">
      <c r="C174" s="35"/>
      <c r="D174" s="35"/>
      <c r="E174" s="35"/>
      <c r="F174" s="35"/>
      <c r="H174" s="35"/>
      <c r="I174" s="35"/>
      <c r="J174" s="35"/>
    </row>
    <row r="175" spans="3:10" ht="12.75" customHeight="1" x14ac:dyDescent="0.2">
      <c r="C175" s="35"/>
      <c r="D175" s="35"/>
      <c r="E175" s="35"/>
      <c r="F175" s="35"/>
      <c r="H175" s="35"/>
      <c r="I175" s="35"/>
      <c r="J175" s="35"/>
    </row>
    <row r="176" spans="3:10" ht="12.75" customHeight="1" x14ac:dyDescent="0.2">
      <c r="C176" s="35"/>
      <c r="D176" s="35"/>
      <c r="E176" s="35"/>
      <c r="F176" s="35"/>
      <c r="H176" s="35"/>
      <c r="I176" s="35"/>
      <c r="J176" s="35"/>
    </row>
    <row r="177" spans="3:10" ht="12.75" customHeight="1" x14ac:dyDescent="0.2">
      <c r="C177" s="35"/>
      <c r="D177" s="35"/>
      <c r="E177" s="35"/>
      <c r="F177" s="35"/>
      <c r="H177" s="35"/>
      <c r="I177" s="35"/>
      <c r="J177" s="35"/>
    </row>
    <row r="178" spans="3:10" ht="12.75" customHeight="1" x14ac:dyDescent="0.2">
      <c r="C178" s="35"/>
      <c r="D178" s="35"/>
      <c r="E178" s="35"/>
      <c r="F178" s="35"/>
      <c r="H178" s="35"/>
      <c r="I178" s="35"/>
      <c r="J178" s="35"/>
    </row>
    <row r="179" spans="3:10" ht="12.75" customHeight="1" x14ac:dyDescent="0.2">
      <c r="C179" s="35"/>
      <c r="D179" s="35"/>
      <c r="E179" s="35"/>
      <c r="F179" s="35"/>
      <c r="H179" s="35"/>
      <c r="I179" s="35"/>
      <c r="J179" s="35"/>
    </row>
    <row r="180" spans="3:10" ht="12.75" customHeight="1" x14ac:dyDescent="0.2">
      <c r="C180" s="35"/>
      <c r="D180" s="35"/>
      <c r="E180" s="35"/>
      <c r="F180" s="35"/>
      <c r="H180" s="35"/>
      <c r="I180" s="35"/>
      <c r="J180" s="35"/>
    </row>
    <row r="181" spans="3:10" ht="12.75" customHeight="1" x14ac:dyDescent="0.2">
      <c r="C181" s="35"/>
      <c r="D181" s="35"/>
      <c r="E181" s="35"/>
      <c r="F181" s="35"/>
      <c r="H181" s="35"/>
      <c r="I181" s="35"/>
      <c r="J181" s="35"/>
    </row>
    <row r="182" spans="3:10" ht="12.75" customHeight="1" x14ac:dyDescent="0.2">
      <c r="C182" s="35"/>
      <c r="D182" s="35"/>
      <c r="E182" s="35"/>
      <c r="F182" s="35"/>
      <c r="H182" s="35"/>
      <c r="I182" s="35"/>
      <c r="J182" s="35"/>
    </row>
    <row r="183" spans="3:10" ht="12.75" customHeight="1" x14ac:dyDescent="0.2">
      <c r="C183" s="35"/>
      <c r="D183" s="35"/>
      <c r="E183" s="35"/>
      <c r="F183" s="35"/>
      <c r="H183" s="35"/>
      <c r="I183" s="35"/>
      <c r="J183" s="35"/>
    </row>
    <row r="184" spans="3:10" ht="12.75" customHeight="1" x14ac:dyDescent="0.2">
      <c r="C184" s="35"/>
      <c r="D184" s="35"/>
      <c r="E184" s="35"/>
      <c r="F184" s="35"/>
      <c r="H184" s="35"/>
      <c r="I184" s="35"/>
      <c r="J184" s="35"/>
    </row>
    <row r="185" spans="3:10" ht="12.75" customHeight="1" x14ac:dyDescent="0.2">
      <c r="C185" s="35"/>
      <c r="D185" s="35"/>
      <c r="E185" s="35"/>
      <c r="F185" s="35"/>
      <c r="H185" s="35"/>
      <c r="I185" s="35"/>
      <c r="J185" s="35"/>
    </row>
    <row r="186" spans="3:10" ht="12.75" customHeight="1" x14ac:dyDescent="0.2">
      <c r="C186" s="35"/>
      <c r="D186" s="35"/>
      <c r="E186" s="35"/>
      <c r="F186" s="35"/>
      <c r="H186" s="35"/>
      <c r="I186" s="35"/>
      <c r="J186" s="35"/>
    </row>
    <row r="187" spans="3:10" ht="12.75" customHeight="1" x14ac:dyDescent="0.2">
      <c r="C187" s="35"/>
      <c r="D187" s="35"/>
      <c r="E187" s="35"/>
      <c r="F187" s="35"/>
      <c r="H187" s="35"/>
      <c r="I187" s="35"/>
      <c r="J187" s="35"/>
    </row>
    <row r="188" spans="3:10" ht="12.75" customHeight="1" x14ac:dyDescent="0.2">
      <c r="C188" s="35"/>
      <c r="D188" s="35"/>
      <c r="E188" s="35"/>
      <c r="F188" s="35"/>
      <c r="H188" s="35"/>
      <c r="I188" s="35"/>
      <c r="J188" s="35"/>
    </row>
    <row r="189" spans="3:10" ht="12.75" customHeight="1" x14ac:dyDescent="0.2">
      <c r="C189" s="35"/>
      <c r="D189" s="35"/>
      <c r="E189" s="35"/>
      <c r="F189" s="35"/>
      <c r="H189" s="35"/>
      <c r="I189" s="35"/>
      <c r="J189" s="35"/>
    </row>
    <row r="190" spans="3:10" ht="12.75" customHeight="1" x14ac:dyDescent="0.2">
      <c r="C190" s="35"/>
      <c r="D190" s="35"/>
      <c r="E190" s="35"/>
      <c r="F190" s="35"/>
      <c r="H190" s="35"/>
      <c r="I190" s="35"/>
      <c r="J190" s="35"/>
    </row>
    <row r="191" spans="3:10" ht="12.75" customHeight="1" x14ac:dyDescent="0.2">
      <c r="C191" s="35"/>
      <c r="D191" s="35"/>
      <c r="E191" s="35"/>
      <c r="F191" s="35"/>
      <c r="H191" s="35"/>
      <c r="I191" s="35"/>
      <c r="J191" s="35"/>
    </row>
    <row r="192" spans="3:10" ht="12.75" customHeight="1" x14ac:dyDescent="0.2">
      <c r="C192" s="35"/>
      <c r="D192" s="35"/>
      <c r="E192" s="35"/>
      <c r="F192" s="35"/>
      <c r="H192" s="35"/>
      <c r="I192" s="35"/>
      <c r="J192" s="35"/>
    </row>
    <row r="193" spans="3:10" ht="12.75" customHeight="1" x14ac:dyDescent="0.2">
      <c r="C193" s="35"/>
      <c r="D193" s="35"/>
      <c r="E193" s="35"/>
      <c r="F193" s="35"/>
      <c r="H193" s="35"/>
      <c r="I193" s="35"/>
      <c r="J193" s="35"/>
    </row>
    <row r="194" spans="3:10" ht="12.75" customHeight="1" x14ac:dyDescent="0.2">
      <c r="C194" s="35"/>
      <c r="D194" s="35"/>
      <c r="E194" s="35"/>
      <c r="F194" s="35"/>
      <c r="H194" s="35"/>
      <c r="I194" s="35"/>
      <c r="J194" s="35"/>
    </row>
    <row r="195" spans="3:10" ht="12.75" customHeight="1" x14ac:dyDescent="0.2">
      <c r="C195" s="35"/>
      <c r="D195" s="35"/>
      <c r="E195" s="35"/>
      <c r="F195" s="35"/>
      <c r="H195" s="35"/>
      <c r="I195" s="35"/>
      <c r="J195" s="35"/>
    </row>
    <row r="196" spans="3:10" ht="12.75" customHeight="1" x14ac:dyDescent="0.2">
      <c r="C196" s="35"/>
      <c r="D196" s="35"/>
      <c r="E196" s="35"/>
      <c r="F196" s="35"/>
      <c r="H196" s="35"/>
      <c r="I196" s="35"/>
      <c r="J196" s="35"/>
    </row>
    <row r="197" spans="3:10" ht="12.75" customHeight="1" x14ac:dyDescent="0.2">
      <c r="C197" s="35"/>
      <c r="D197" s="35"/>
      <c r="E197" s="35"/>
      <c r="F197" s="35"/>
      <c r="H197" s="35"/>
      <c r="I197" s="35"/>
      <c r="J197" s="35"/>
    </row>
    <row r="198" spans="3:10" ht="12.75" customHeight="1" x14ac:dyDescent="0.2">
      <c r="C198" s="35"/>
      <c r="D198" s="35"/>
      <c r="E198" s="35"/>
      <c r="F198" s="35"/>
      <c r="H198" s="35"/>
      <c r="I198" s="35"/>
      <c r="J198" s="35"/>
    </row>
    <row r="199" spans="3:10" ht="12.75" customHeight="1" x14ac:dyDescent="0.2">
      <c r="C199" s="35"/>
      <c r="D199" s="35"/>
      <c r="E199" s="35"/>
      <c r="F199" s="35"/>
      <c r="H199" s="35"/>
      <c r="I199" s="35"/>
      <c r="J199" s="35"/>
    </row>
    <row r="200" spans="3:10" ht="12.75" customHeight="1" x14ac:dyDescent="0.2">
      <c r="C200" s="35"/>
      <c r="D200" s="35"/>
      <c r="E200" s="35"/>
      <c r="F200" s="35"/>
      <c r="H200" s="35"/>
      <c r="I200" s="35"/>
      <c r="J200" s="35"/>
    </row>
    <row r="201" spans="3:10" ht="12.75" customHeight="1" x14ac:dyDescent="0.2">
      <c r="C201" s="35"/>
      <c r="D201" s="35"/>
      <c r="E201" s="35"/>
      <c r="F201" s="35"/>
      <c r="H201" s="35"/>
      <c r="I201" s="35"/>
      <c r="J201" s="35"/>
    </row>
    <row r="202" spans="3:10" ht="12.75" customHeight="1" x14ac:dyDescent="0.2">
      <c r="C202" s="35"/>
      <c r="D202" s="35"/>
      <c r="E202" s="35"/>
      <c r="F202" s="35"/>
      <c r="H202" s="35"/>
      <c r="I202" s="35"/>
      <c r="J202" s="35"/>
    </row>
    <row r="203" spans="3:10" ht="12.75" customHeight="1" x14ac:dyDescent="0.2">
      <c r="C203" s="35"/>
      <c r="D203" s="35"/>
      <c r="E203" s="35"/>
      <c r="F203" s="35"/>
      <c r="H203" s="35"/>
      <c r="I203" s="35"/>
      <c r="J203" s="35"/>
    </row>
    <row r="204" spans="3:10" ht="12.75" customHeight="1" x14ac:dyDescent="0.2">
      <c r="C204" s="35"/>
      <c r="D204" s="35"/>
      <c r="E204" s="35"/>
      <c r="F204" s="35"/>
      <c r="H204" s="35"/>
      <c r="I204" s="35"/>
      <c r="J204" s="35"/>
    </row>
    <row r="205" spans="3:10" ht="12.75" customHeight="1" x14ac:dyDescent="0.2">
      <c r="C205" s="35"/>
      <c r="D205" s="35"/>
      <c r="E205" s="35"/>
      <c r="F205" s="35"/>
      <c r="H205" s="35"/>
      <c r="I205" s="35"/>
      <c r="J205" s="35"/>
    </row>
    <row r="206" spans="3:10" ht="12.75" customHeight="1" x14ac:dyDescent="0.2">
      <c r="C206" s="35"/>
      <c r="D206" s="35"/>
      <c r="E206" s="35"/>
      <c r="F206" s="35"/>
      <c r="H206" s="35"/>
      <c r="I206" s="35"/>
      <c r="J206" s="35"/>
    </row>
    <row r="207" spans="3:10" ht="12.75" customHeight="1" x14ac:dyDescent="0.2">
      <c r="C207" s="35"/>
      <c r="D207" s="35"/>
      <c r="E207" s="35"/>
      <c r="F207" s="35"/>
      <c r="H207" s="35"/>
      <c r="I207" s="35"/>
      <c r="J207" s="35"/>
    </row>
    <row r="208" spans="3:10" ht="12.75" customHeight="1" x14ac:dyDescent="0.2">
      <c r="C208" s="35"/>
      <c r="D208" s="35"/>
      <c r="E208" s="35"/>
      <c r="F208" s="35"/>
      <c r="H208" s="35"/>
      <c r="I208" s="35"/>
      <c r="J208" s="35"/>
    </row>
    <row r="209" spans="3:10" ht="12.75" customHeight="1" x14ac:dyDescent="0.2">
      <c r="C209" s="35"/>
      <c r="D209" s="35"/>
      <c r="E209" s="35"/>
      <c r="F209" s="35"/>
      <c r="H209" s="35"/>
      <c r="I209" s="35"/>
      <c r="J209" s="35"/>
    </row>
    <row r="210" spans="3:10" ht="12.75" customHeight="1" x14ac:dyDescent="0.2">
      <c r="C210" s="35"/>
      <c r="D210" s="35"/>
      <c r="E210" s="35"/>
      <c r="F210" s="35"/>
      <c r="H210" s="35"/>
      <c r="I210" s="35"/>
      <c r="J210" s="35"/>
    </row>
    <row r="211" spans="3:10" ht="12.75" customHeight="1" x14ac:dyDescent="0.2">
      <c r="C211" s="35"/>
      <c r="D211" s="35"/>
      <c r="E211" s="35"/>
      <c r="F211" s="35"/>
      <c r="H211" s="35"/>
      <c r="I211" s="35"/>
      <c r="J211" s="35"/>
    </row>
    <row r="212" spans="3:10" ht="12.75" customHeight="1" x14ac:dyDescent="0.2">
      <c r="C212" s="35"/>
      <c r="D212" s="35"/>
      <c r="E212" s="35"/>
      <c r="F212" s="35"/>
      <c r="H212" s="35"/>
      <c r="I212" s="35"/>
      <c r="J212" s="35"/>
    </row>
    <row r="213" spans="3:10" ht="12.75" customHeight="1" x14ac:dyDescent="0.2">
      <c r="C213" s="35"/>
      <c r="D213" s="35"/>
      <c r="E213" s="35"/>
      <c r="F213" s="35"/>
      <c r="H213" s="35"/>
      <c r="I213" s="35"/>
      <c r="J213" s="35"/>
    </row>
    <row r="214" spans="3:10" ht="12.75" customHeight="1" x14ac:dyDescent="0.2">
      <c r="C214" s="35"/>
      <c r="D214" s="35"/>
      <c r="E214" s="35"/>
      <c r="F214" s="35"/>
      <c r="H214" s="35"/>
      <c r="I214" s="35"/>
      <c r="J214" s="35"/>
    </row>
    <row r="215" spans="3:10" ht="12.75" customHeight="1" x14ac:dyDescent="0.2">
      <c r="C215" s="35"/>
      <c r="D215" s="35"/>
      <c r="E215" s="35"/>
      <c r="F215" s="35"/>
      <c r="H215" s="35"/>
      <c r="I215" s="35"/>
      <c r="J215" s="35"/>
    </row>
    <row r="216" spans="3:10" ht="12.75" customHeight="1" x14ac:dyDescent="0.2">
      <c r="C216" s="35"/>
      <c r="D216" s="35"/>
      <c r="E216" s="35"/>
      <c r="F216" s="35"/>
      <c r="H216" s="35"/>
      <c r="I216" s="35"/>
      <c r="J216" s="35"/>
    </row>
    <row r="217" spans="3:10" ht="12.75" customHeight="1" x14ac:dyDescent="0.2">
      <c r="C217" s="35"/>
      <c r="D217" s="35"/>
      <c r="E217" s="35"/>
      <c r="F217" s="35"/>
      <c r="H217" s="35"/>
      <c r="I217" s="35"/>
      <c r="J217" s="35"/>
    </row>
    <row r="218" spans="3:10" ht="12.75" customHeight="1" x14ac:dyDescent="0.2">
      <c r="C218" s="35"/>
      <c r="D218" s="35"/>
      <c r="E218" s="35"/>
      <c r="F218" s="35"/>
      <c r="H218" s="35"/>
      <c r="I218" s="35"/>
      <c r="J218" s="35"/>
    </row>
    <row r="219" spans="3:10" ht="12.75" customHeight="1" x14ac:dyDescent="0.2">
      <c r="C219" s="35"/>
      <c r="D219" s="35"/>
      <c r="E219" s="35"/>
      <c r="F219" s="35"/>
      <c r="H219" s="35"/>
      <c r="I219" s="35"/>
      <c r="J219" s="35"/>
    </row>
    <row r="220" spans="3:10" ht="12.75" customHeight="1" x14ac:dyDescent="0.2">
      <c r="C220" s="35"/>
      <c r="D220" s="35"/>
      <c r="E220" s="35"/>
      <c r="F220" s="35"/>
      <c r="H220" s="35"/>
      <c r="I220" s="35"/>
      <c r="J220" s="35"/>
    </row>
    <row r="221" spans="3:10" ht="12.75" customHeight="1" x14ac:dyDescent="0.2">
      <c r="C221" s="35"/>
      <c r="D221" s="35"/>
      <c r="E221" s="35"/>
      <c r="F221" s="35"/>
      <c r="H221" s="35"/>
      <c r="I221" s="35"/>
      <c r="J221" s="35"/>
    </row>
    <row r="222" spans="3:10" ht="12.75" customHeight="1" x14ac:dyDescent="0.2">
      <c r="C222" s="35"/>
      <c r="D222" s="35"/>
      <c r="E222" s="35"/>
      <c r="F222" s="35"/>
      <c r="H222" s="35"/>
      <c r="I222" s="35"/>
      <c r="J222" s="35"/>
    </row>
    <row r="223" spans="3:10" ht="12.75" customHeight="1" x14ac:dyDescent="0.2">
      <c r="C223" s="35"/>
      <c r="D223" s="35"/>
      <c r="E223" s="35"/>
      <c r="F223" s="35"/>
      <c r="H223" s="35"/>
      <c r="I223" s="35"/>
      <c r="J223" s="35"/>
    </row>
    <row r="224" spans="3:10" ht="12.75" customHeight="1" x14ac:dyDescent="0.2">
      <c r="C224" s="35"/>
      <c r="D224" s="35"/>
      <c r="E224" s="35"/>
      <c r="F224" s="35"/>
      <c r="H224" s="35"/>
      <c r="I224" s="35"/>
      <c r="J224" s="35"/>
    </row>
    <row r="225" spans="3:10" ht="12.75" customHeight="1" x14ac:dyDescent="0.2">
      <c r="C225" s="35"/>
      <c r="D225" s="35"/>
      <c r="E225" s="35"/>
      <c r="F225" s="35"/>
      <c r="H225" s="35"/>
      <c r="I225" s="35"/>
      <c r="J225" s="35"/>
    </row>
    <row r="226" spans="3:10" ht="12.75" customHeight="1" x14ac:dyDescent="0.2">
      <c r="C226" s="35"/>
      <c r="D226" s="35"/>
      <c r="E226" s="35"/>
      <c r="F226" s="35"/>
      <c r="H226" s="35"/>
      <c r="I226" s="35"/>
      <c r="J226" s="35"/>
    </row>
    <row r="227" spans="3:10" ht="12.75" customHeight="1" x14ac:dyDescent="0.2">
      <c r="C227" s="35"/>
      <c r="D227" s="35"/>
      <c r="E227" s="35"/>
      <c r="F227" s="35"/>
      <c r="H227" s="35"/>
      <c r="I227" s="35"/>
      <c r="J227" s="35"/>
    </row>
    <row r="228" spans="3:10" ht="12.75" customHeight="1" x14ac:dyDescent="0.2">
      <c r="C228" s="35"/>
      <c r="D228" s="35"/>
      <c r="E228" s="35"/>
      <c r="F228" s="35"/>
      <c r="H228" s="35"/>
      <c r="I228" s="35"/>
      <c r="J228" s="35"/>
    </row>
    <row r="229" spans="3:10" ht="12.75" customHeight="1" x14ac:dyDescent="0.2">
      <c r="C229" s="35"/>
      <c r="D229" s="35"/>
      <c r="E229" s="35"/>
      <c r="F229" s="35"/>
      <c r="H229" s="35"/>
      <c r="I229" s="35"/>
      <c r="J229" s="35"/>
    </row>
    <row r="230" spans="3:10" ht="12.75" customHeight="1" x14ac:dyDescent="0.2">
      <c r="C230" s="35"/>
      <c r="D230" s="35"/>
      <c r="E230" s="35"/>
      <c r="F230" s="35"/>
      <c r="H230" s="35"/>
      <c r="I230" s="35"/>
      <c r="J230" s="35"/>
    </row>
    <row r="231" spans="3:10" ht="12.75" customHeight="1" x14ac:dyDescent="0.2">
      <c r="C231" s="35"/>
      <c r="D231" s="35"/>
      <c r="E231" s="35"/>
      <c r="F231" s="35"/>
      <c r="H231" s="35"/>
      <c r="I231" s="35"/>
      <c r="J231" s="35"/>
    </row>
    <row r="232" spans="3:10" ht="12.75" customHeight="1" x14ac:dyDescent="0.2">
      <c r="C232" s="35"/>
      <c r="D232" s="35"/>
      <c r="E232" s="35"/>
      <c r="F232" s="35"/>
      <c r="H232" s="35"/>
      <c r="I232" s="35"/>
      <c r="J232" s="35"/>
    </row>
    <row r="233" spans="3:10" ht="12.75" customHeight="1" x14ac:dyDescent="0.2">
      <c r="C233" s="35"/>
      <c r="D233" s="35"/>
      <c r="E233" s="35"/>
      <c r="F233" s="35"/>
      <c r="H233" s="35"/>
      <c r="I233" s="35"/>
      <c r="J233" s="35"/>
    </row>
    <row r="234" spans="3:10" ht="12.75" customHeight="1" x14ac:dyDescent="0.2">
      <c r="C234" s="35"/>
      <c r="D234" s="35"/>
      <c r="E234" s="35"/>
      <c r="F234" s="35"/>
      <c r="H234" s="35"/>
      <c r="I234" s="35"/>
      <c r="J234" s="35"/>
    </row>
    <row r="235" spans="3:10" ht="12.75" customHeight="1" x14ac:dyDescent="0.2">
      <c r="C235" s="35"/>
      <c r="D235" s="35"/>
      <c r="E235" s="35"/>
      <c r="F235" s="35"/>
      <c r="H235" s="35"/>
      <c r="I235" s="35"/>
      <c r="J235" s="35"/>
    </row>
    <row r="236" spans="3:10" ht="12.75" customHeight="1" x14ac:dyDescent="0.2">
      <c r="C236" s="35"/>
      <c r="D236" s="35"/>
      <c r="E236" s="35"/>
      <c r="F236" s="35"/>
      <c r="H236" s="35"/>
      <c r="I236" s="35"/>
      <c r="J236" s="35"/>
    </row>
    <row r="237" spans="3:10" ht="12.75" customHeight="1" x14ac:dyDescent="0.2">
      <c r="C237" s="35"/>
      <c r="D237" s="35"/>
      <c r="E237" s="35"/>
      <c r="F237" s="35"/>
      <c r="H237" s="35"/>
      <c r="I237" s="35"/>
      <c r="J237" s="35"/>
    </row>
    <row r="238" spans="3:10" ht="12.75" customHeight="1" x14ac:dyDescent="0.2">
      <c r="C238" s="35"/>
      <c r="D238" s="35"/>
      <c r="E238" s="35"/>
      <c r="F238" s="35"/>
      <c r="H238" s="35"/>
      <c r="I238" s="35"/>
      <c r="J238" s="35"/>
    </row>
    <row r="239" spans="3:10" ht="12.75" customHeight="1" x14ac:dyDescent="0.2">
      <c r="C239" s="35"/>
      <c r="D239" s="35"/>
      <c r="E239" s="35"/>
      <c r="F239" s="35"/>
      <c r="H239" s="35"/>
      <c r="I239" s="35"/>
      <c r="J239" s="35"/>
    </row>
    <row r="240" spans="3:10" ht="12.75" customHeight="1" x14ac:dyDescent="0.2">
      <c r="C240" s="35"/>
      <c r="D240" s="35"/>
      <c r="E240" s="35"/>
      <c r="F240" s="35"/>
      <c r="H240" s="35"/>
      <c r="I240" s="35"/>
      <c r="J240" s="35"/>
    </row>
    <row r="241" spans="3:10" ht="12.75" customHeight="1" x14ac:dyDescent="0.2">
      <c r="C241" s="35"/>
      <c r="D241" s="35"/>
      <c r="E241" s="35"/>
      <c r="F241" s="35"/>
      <c r="H241" s="35"/>
      <c r="I241" s="35"/>
      <c r="J241" s="35"/>
    </row>
    <row r="242" spans="3:10" ht="12.75" customHeight="1" x14ac:dyDescent="0.2">
      <c r="C242" s="35"/>
      <c r="D242" s="35"/>
      <c r="E242" s="35"/>
      <c r="F242" s="35"/>
      <c r="H242" s="35"/>
      <c r="I242" s="35"/>
      <c r="J242" s="35"/>
    </row>
    <row r="243" spans="3:10" ht="12.75" customHeight="1" x14ac:dyDescent="0.2">
      <c r="C243" s="35"/>
      <c r="D243" s="35"/>
      <c r="E243" s="35"/>
      <c r="F243" s="35"/>
      <c r="H243" s="35"/>
      <c r="I243" s="35"/>
      <c r="J243" s="35"/>
    </row>
    <row r="244" spans="3:10" ht="12.75" customHeight="1" x14ac:dyDescent="0.2">
      <c r="C244" s="35"/>
      <c r="D244" s="35"/>
      <c r="E244" s="35"/>
      <c r="F244" s="35"/>
      <c r="H244" s="35"/>
      <c r="I244" s="35"/>
      <c r="J244" s="35"/>
    </row>
    <row r="245" spans="3:10" ht="12.75" customHeight="1" x14ac:dyDescent="0.2">
      <c r="C245" s="35"/>
      <c r="D245" s="35"/>
      <c r="E245" s="35"/>
      <c r="F245" s="35"/>
      <c r="H245" s="35"/>
      <c r="I245" s="35"/>
      <c r="J245" s="35"/>
    </row>
    <row r="246" spans="3:10" ht="12.75" customHeight="1" x14ac:dyDescent="0.2">
      <c r="C246" s="35"/>
      <c r="D246" s="35"/>
      <c r="E246" s="35"/>
      <c r="F246" s="35"/>
      <c r="H246" s="35"/>
      <c r="I246" s="35"/>
      <c r="J246" s="35"/>
    </row>
    <row r="247" spans="3:10" ht="12.75" customHeight="1" x14ac:dyDescent="0.2">
      <c r="C247" s="35"/>
      <c r="D247" s="35"/>
      <c r="E247" s="35"/>
      <c r="F247" s="35"/>
      <c r="H247" s="35"/>
      <c r="I247" s="35"/>
      <c r="J247" s="35"/>
    </row>
    <row r="248" spans="3:10" ht="12.75" customHeight="1" x14ac:dyDescent="0.2">
      <c r="C248" s="35"/>
      <c r="D248" s="35"/>
      <c r="E248" s="35"/>
      <c r="F248" s="35"/>
      <c r="H248" s="35"/>
      <c r="I248" s="35"/>
      <c r="J248" s="35"/>
    </row>
    <row r="249" spans="3:10" ht="12.75" customHeight="1" x14ac:dyDescent="0.2">
      <c r="C249" s="35"/>
      <c r="D249" s="35"/>
      <c r="E249" s="35"/>
      <c r="F249" s="35"/>
      <c r="H249" s="35"/>
      <c r="I249" s="35"/>
      <c r="J249" s="35"/>
    </row>
    <row r="250" spans="3:10" ht="12.75" customHeight="1" x14ac:dyDescent="0.2">
      <c r="C250" s="35"/>
      <c r="D250" s="35"/>
      <c r="E250" s="35"/>
      <c r="F250" s="35"/>
      <c r="H250" s="35"/>
      <c r="I250" s="35"/>
      <c r="J250" s="35"/>
    </row>
    <row r="251" spans="3:10" ht="12.75" customHeight="1" x14ac:dyDescent="0.2">
      <c r="C251" s="35"/>
      <c r="D251" s="35"/>
      <c r="E251" s="35"/>
      <c r="F251" s="35"/>
      <c r="H251" s="35"/>
      <c r="I251" s="35"/>
      <c r="J251" s="35"/>
    </row>
    <row r="252" spans="3:10" ht="12.75" customHeight="1" x14ac:dyDescent="0.2">
      <c r="C252" s="35"/>
      <c r="D252" s="35"/>
      <c r="E252" s="35"/>
      <c r="F252" s="35"/>
      <c r="H252" s="35"/>
      <c r="I252" s="35"/>
      <c r="J252" s="35"/>
    </row>
    <row r="253" spans="3:10" ht="12.75" customHeight="1" x14ac:dyDescent="0.2">
      <c r="C253" s="35"/>
      <c r="D253" s="35"/>
      <c r="E253" s="35"/>
      <c r="F253" s="35"/>
      <c r="H253" s="35"/>
      <c r="I253" s="35"/>
      <c r="J253" s="35"/>
    </row>
    <row r="254" spans="3:10" ht="12.75" customHeight="1" x14ac:dyDescent="0.2">
      <c r="C254" s="35"/>
      <c r="D254" s="35"/>
      <c r="E254" s="35"/>
      <c r="F254" s="35"/>
      <c r="H254" s="35"/>
      <c r="I254" s="35"/>
      <c r="J254" s="35"/>
    </row>
    <row r="255" spans="3:10" ht="12.75" customHeight="1" x14ac:dyDescent="0.2">
      <c r="C255" s="35"/>
      <c r="D255" s="35"/>
      <c r="E255" s="35"/>
      <c r="F255" s="35"/>
      <c r="H255" s="35"/>
      <c r="I255" s="35"/>
      <c r="J255" s="35"/>
    </row>
    <row r="256" spans="3:10" ht="12.75" customHeight="1" x14ac:dyDescent="0.2">
      <c r="C256" s="35"/>
      <c r="D256" s="35"/>
      <c r="E256" s="35"/>
      <c r="F256" s="35"/>
      <c r="H256" s="35"/>
      <c r="I256" s="35"/>
      <c r="J256" s="35"/>
    </row>
    <row r="257" spans="3:10" ht="12.75" customHeight="1" x14ac:dyDescent="0.2">
      <c r="C257" s="35"/>
      <c r="D257" s="35"/>
      <c r="E257" s="35"/>
      <c r="F257" s="35"/>
      <c r="H257" s="35"/>
      <c r="I257" s="35"/>
      <c r="J257" s="35"/>
    </row>
    <row r="258" spans="3:10" ht="12.75" customHeight="1" x14ac:dyDescent="0.2">
      <c r="C258" s="35"/>
      <c r="D258" s="35"/>
      <c r="E258" s="35"/>
      <c r="F258" s="35"/>
      <c r="H258" s="35"/>
      <c r="I258" s="35"/>
      <c r="J258" s="35"/>
    </row>
    <row r="259" spans="3:10" ht="12.75" customHeight="1" x14ac:dyDescent="0.2">
      <c r="C259" s="35"/>
      <c r="D259" s="35"/>
      <c r="E259" s="35"/>
      <c r="F259" s="35"/>
      <c r="H259" s="35"/>
      <c r="I259" s="35"/>
      <c r="J259" s="35"/>
    </row>
    <row r="260" spans="3:10" ht="12.75" customHeight="1" x14ac:dyDescent="0.2">
      <c r="C260" s="35"/>
      <c r="D260" s="35"/>
      <c r="E260" s="35"/>
      <c r="F260" s="35"/>
      <c r="H260" s="35"/>
      <c r="I260" s="35"/>
      <c r="J260" s="35"/>
    </row>
    <row r="261" spans="3:10" ht="12.75" customHeight="1" x14ac:dyDescent="0.2">
      <c r="C261" s="35"/>
      <c r="D261" s="35"/>
      <c r="E261" s="35"/>
      <c r="F261" s="35"/>
      <c r="H261" s="35"/>
      <c r="I261" s="35"/>
      <c r="J261" s="35"/>
    </row>
    <row r="262" spans="3:10" ht="12.75" customHeight="1" x14ac:dyDescent="0.2">
      <c r="C262" s="35"/>
      <c r="D262" s="35"/>
      <c r="E262" s="35"/>
      <c r="F262" s="35"/>
      <c r="H262" s="35"/>
      <c r="I262" s="35"/>
      <c r="J262" s="35"/>
    </row>
    <row r="263" spans="3:10" ht="12.75" customHeight="1" x14ac:dyDescent="0.2">
      <c r="C263" s="35"/>
      <c r="D263" s="35"/>
      <c r="E263" s="35"/>
      <c r="F263" s="35"/>
      <c r="H263" s="35"/>
      <c r="I263" s="35"/>
      <c r="J263" s="35"/>
    </row>
    <row r="264" spans="3:10" ht="12.75" customHeight="1" x14ac:dyDescent="0.2">
      <c r="C264" s="35"/>
      <c r="D264" s="35"/>
      <c r="E264" s="35"/>
      <c r="F264" s="35"/>
      <c r="H264" s="35"/>
      <c r="I264" s="35"/>
      <c r="J264" s="35"/>
    </row>
    <row r="265" spans="3:10" ht="12.75" customHeight="1" x14ac:dyDescent="0.2">
      <c r="C265" s="35"/>
      <c r="D265" s="35"/>
      <c r="E265" s="35"/>
      <c r="F265" s="35"/>
      <c r="H265" s="35"/>
      <c r="I265" s="35"/>
      <c r="J265" s="35"/>
    </row>
    <row r="266" spans="3:10" ht="12.75" customHeight="1" x14ac:dyDescent="0.2">
      <c r="C266" s="35"/>
      <c r="D266" s="35"/>
      <c r="E266" s="35"/>
      <c r="F266" s="35"/>
      <c r="H266" s="35"/>
      <c r="I266" s="35"/>
      <c r="J266" s="35"/>
    </row>
    <row r="267" spans="3:10" ht="12.75" customHeight="1" x14ac:dyDescent="0.2">
      <c r="C267" s="35"/>
      <c r="D267" s="35"/>
      <c r="E267" s="35"/>
      <c r="F267" s="35"/>
      <c r="H267" s="35"/>
      <c r="I267" s="35"/>
      <c r="J267" s="35"/>
    </row>
    <row r="268" spans="3:10" ht="12.75" customHeight="1" x14ac:dyDescent="0.2">
      <c r="C268" s="35"/>
      <c r="D268" s="35"/>
      <c r="E268" s="35"/>
      <c r="F268" s="35"/>
      <c r="H268" s="35"/>
      <c r="I268" s="35"/>
      <c r="J268" s="35"/>
    </row>
    <row r="269" spans="3:10" ht="12.75" customHeight="1" x14ac:dyDescent="0.2">
      <c r="C269" s="35"/>
      <c r="D269" s="35"/>
      <c r="E269" s="35"/>
      <c r="F269" s="35"/>
      <c r="H269" s="35"/>
      <c r="I269" s="35"/>
      <c r="J269" s="35"/>
    </row>
    <row r="270" spans="3:10" ht="12.75" customHeight="1" x14ac:dyDescent="0.2">
      <c r="C270" s="35"/>
      <c r="D270" s="35"/>
      <c r="E270" s="35"/>
      <c r="F270" s="35"/>
      <c r="H270" s="35"/>
      <c r="I270" s="35"/>
      <c r="J270" s="35"/>
    </row>
    <row r="271" spans="3:10" ht="12.75" customHeight="1" x14ac:dyDescent="0.2">
      <c r="C271" s="35"/>
      <c r="D271" s="35"/>
      <c r="E271" s="35"/>
      <c r="F271" s="35"/>
      <c r="H271" s="35"/>
      <c r="I271" s="35"/>
      <c r="J271" s="35"/>
    </row>
    <row r="272" spans="3:10" ht="12.75" customHeight="1" x14ac:dyDescent="0.2">
      <c r="C272" s="35"/>
      <c r="D272" s="35"/>
      <c r="E272" s="35"/>
      <c r="F272" s="35"/>
      <c r="H272" s="35"/>
      <c r="I272" s="35"/>
      <c r="J272" s="35"/>
    </row>
    <row r="273" spans="3:10" ht="12.75" customHeight="1" x14ac:dyDescent="0.2">
      <c r="C273" s="35"/>
      <c r="D273" s="35"/>
      <c r="E273" s="35"/>
      <c r="F273" s="35"/>
      <c r="H273" s="35"/>
      <c r="I273" s="35"/>
      <c r="J273" s="35"/>
    </row>
    <row r="274" spans="3:10" ht="12.75" customHeight="1" x14ac:dyDescent="0.2">
      <c r="C274" s="35"/>
      <c r="D274" s="35"/>
      <c r="E274" s="35"/>
      <c r="F274" s="35"/>
      <c r="H274" s="35"/>
      <c r="I274" s="35"/>
      <c r="J274" s="35"/>
    </row>
    <row r="275" spans="3:10" ht="12.75" customHeight="1" x14ac:dyDescent="0.2">
      <c r="C275" s="35"/>
      <c r="D275" s="35"/>
      <c r="E275" s="35"/>
      <c r="F275" s="35"/>
      <c r="H275" s="35"/>
      <c r="I275" s="35"/>
      <c r="J275" s="35"/>
    </row>
    <row r="276" spans="3:10" ht="12.75" customHeight="1" x14ac:dyDescent="0.2">
      <c r="C276" s="35"/>
      <c r="D276" s="35"/>
      <c r="E276" s="35"/>
      <c r="F276" s="35"/>
      <c r="H276" s="35"/>
      <c r="I276" s="35"/>
      <c r="J276" s="35"/>
    </row>
    <row r="277" spans="3:10" ht="12.75" customHeight="1" x14ac:dyDescent="0.2">
      <c r="C277" s="35"/>
      <c r="D277" s="35"/>
      <c r="E277" s="35"/>
      <c r="F277" s="35"/>
      <c r="H277" s="35"/>
      <c r="I277" s="35"/>
      <c r="J277" s="35"/>
    </row>
    <row r="278" spans="3:10" ht="12.75" customHeight="1" x14ac:dyDescent="0.2">
      <c r="C278" s="35"/>
      <c r="D278" s="35"/>
      <c r="E278" s="35"/>
      <c r="F278" s="35"/>
      <c r="H278" s="35"/>
      <c r="I278" s="35"/>
      <c r="J278" s="35"/>
    </row>
    <row r="279" spans="3:10" ht="12.75" customHeight="1" x14ac:dyDescent="0.2">
      <c r="C279" s="35"/>
      <c r="D279" s="35"/>
      <c r="E279" s="35"/>
      <c r="F279" s="35"/>
      <c r="H279" s="35"/>
      <c r="I279" s="35"/>
      <c r="J279" s="35"/>
    </row>
    <row r="280" spans="3:10" ht="12.75" customHeight="1" x14ac:dyDescent="0.2">
      <c r="C280" s="35"/>
      <c r="D280" s="35"/>
      <c r="E280" s="35"/>
      <c r="F280" s="35"/>
      <c r="H280" s="35"/>
      <c r="I280" s="35"/>
      <c r="J280" s="35"/>
    </row>
    <row r="281" spans="3:10" ht="12.75" customHeight="1" x14ac:dyDescent="0.2">
      <c r="C281" s="35"/>
      <c r="D281" s="35"/>
      <c r="E281" s="35"/>
      <c r="F281" s="35"/>
      <c r="H281" s="35"/>
      <c r="I281" s="35"/>
      <c r="J281" s="35"/>
    </row>
    <row r="282" spans="3:10" ht="12.75" customHeight="1" x14ac:dyDescent="0.2">
      <c r="C282" s="35"/>
      <c r="D282" s="35"/>
      <c r="E282" s="35"/>
      <c r="F282" s="35"/>
      <c r="H282" s="35"/>
      <c r="I282" s="35"/>
      <c r="J282" s="35"/>
    </row>
    <row r="283" spans="3:10" ht="12.75" customHeight="1" x14ac:dyDescent="0.2">
      <c r="C283" s="35"/>
      <c r="D283" s="35"/>
      <c r="E283" s="35"/>
      <c r="F283" s="35"/>
      <c r="H283" s="35"/>
      <c r="I283" s="35"/>
      <c r="J283" s="35"/>
    </row>
    <row r="284" spans="3:10" ht="12.75" customHeight="1" x14ac:dyDescent="0.2">
      <c r="C284" s="35"/>
      <c r="D284" s="35"/>
      <c r="E284" s="35"/>
      <c r="F284" s="35"/>
      <c r="H284" s="35"/>
      <c r="I284" s="35"/>
      <c r="J284" s="35"/>
    </row>
    <row r="285" spans="3:10" ht="12.75" customHeight="1" x14ac:dyDescent="0.2">
      <c r="C285" s="35"/>
      <c r="D285" s="35"/>
      <c r="E285" s="35"/>
      <c r="F285" s="35"/>
      <c r="H285" s="35"/>
      <c r="I285" s="35"/>
      <c r="J285" s="35"/>
    </row>
    <row r="286" spans="3:10" ht="12.75" customHeight="1" x14ac:dyDescent="0.2">
      <c r="C286" s="35"/>
      <c r="D286" s="35"/>
      <c r="E286" s="35"/>
      <c r="F286" s="35"/>
      <c r="H286" s="35"/>
      <c r="I286" s="35"/>
      <c r="J286" s="35"/>
    </row>
    <row r="287" spans="3:10" ht="12.75" customHeight="1" x14ac:dyDescent="0.2">
      <c r="C287" s="35"/>
      <c r="D287" s="35"/>
      <c r="E287" s="35"/>
      <c r="F287" s="35"/>
      <c r="H287" s="35"/>
      <c r="I287" s="35"/>
      <c r="J287" s="35"/>
    </row>
    <row r="288" spans="3:10" ht="12.75" customHeight="1" x14ac:dyDescent="0.2">
      <c r="C288" s="35"/>
      <c r="D288" s="35"/>
      <c r="E288" s="35"/>
      <c r="F288" s="35"/>
      <c r="H288" s="35"/>
      <c r="I288" s="35"/>
      <c r="J288" s="35"/>
    </row>
    <row r="289" spans="3:10" ht="12.75" customHeight="1" x14ac:dyDescent="0.2">
      <c r="C289" s="35"/>
      <c r="D289" s="35"/>
      <c r="E289" s="35"/>
      <c r="F289" s="35"/>
      <c r="H289" s="35"/>
      <c r="I289" s="35"/>
      <c r="J289" s="35"/>
    </row>
    <row r="290" spans="3:10" ht="12.75" customHeight="1" x14ac:dyDescent="0.2">
      <c r="C290" s="35"/>
      <c r="D290" s="35"/>
      <c r="E290" s="35"/>
      <c r="F290" s="35"/>
      <c r="H290" s="35"/>
      <c r="I290" s="35"/>
      <c r="J290" s="35"/>
    </row>
    <row r="291" spans="3:10" ht="12.75" customHeight="1" x14ac:dyDescent="0.2">
      <c r="C291" s="35"/>
      <c r="D291" s="35"/>
      <c r="E291" s="35"/>
      <c r="F291" s="35"/>
      <c r="H291" s="35"/>
      <c r="I291" s="35"/>
      <c r="J291" s="35"/>
    </row>
    <row r="292" spans="3:10" ht="12.75" customHeight="1" x14ac:dyDescent="0.2">
      <c r="C292" s="35"/>
      <c r="D292" s="35"/>
      <c r="E292" s="35"/>
      <c r="F292" s="35"/>
      <c r="H292" s="35"/>
      <c r="I292" s="35"/>
      <c r="J292" s="35"/>
    </row>
    <row r="293" spans="3:10" ht="12.75" customHeight="1" x14ac:dyDescent="0.2">
      <c r="C293" s="35"/>
      <c r="D293" s="35"/>
      <c r="E293" s="35"/>
      <c r="F293" s="35"/>
      <c r="H293" s="35"/>
      <c r="I293" s="35"/>
      <c r="J293" s="35"/>
    </row>
    <row r="294" spans="3:10" ht="12.75" customHeight="1" x14ac:dyDescent="0.2">
      <c r="C294" s="35"/>
      <c r="D294" s="35"/>
      <c r="E294" s="35"/>
      <c r="F294" s="35"/>
      <c r="H294" s="35"/>
      <c r="I294" s="35"/>
      <c r="J294" s="35"/>
    </row>
    <row r="295" spans="3:10" ht="12.75" customHeight="1" x14ac:dyDescent="0.2">
      <c r="C295" s="35"/>
      <c r="D295" s="35"/>
      <c r="E295" s="35"/>
      <c r="F295" s="35"/>
      <c r="H295" s="35"/>
      <c r="I295" s="35"/>
      <c r="J295" s="35"/>
    </row>
    <row r="296" spans="3:10" ht="12.75" customHeight="1" x14ac:dyDescent="0.2">
      <c r="C296" s="35"/>
      <c r="D296" s="35"/>
      <c r="E296" s="35"/>
      <c r="F296" s="35"/>
      <c r="H296" s="35"/>
      <c r="I296" s="35"/>
      <c r="J296" s="35"/>
    </row>
    <row r="297" spans="3:10" ht="12.75" customHeight="1" x14ac:dyDescent="0.2">
      <c r="C297" s="35"/>
      <c r="D297" s="35"/>
      <c r="E297" s="35"/>
      <c r="F297" s="35"/>
      <c r="H297" s="35"/>
      <c r="I297" s="35"/>
      <c r="J297" s="35"/>
    </row>
    <row r="298" spans="3:10" ht="12.75" customHeight="1" x14ac:dyDescent="0.2">
      <c r="C298" s="35"/>
      <c r="D298" s="35"/>
      <c r="E298" s="35"/>
      <c r="F298" s="35"/>
      <c r="H298" s="35"/>
      <c r="I298" s="35"/>
      <c r="J298" s="35"/>
    </row>
    <row r="299" spans="3:10" ht="12.75" customHeight="1" x14ac:dyDescent="0.2">
      <c r="C299" s="35"/>
      <c r="D299" s="35"/>
      <c r="E299" s="35"/>
      <c r="F299" s="35"/>
      <c r="H299" s="35"/>
      <c r="I299" s="35"/>
      <c r="J299" s="35"/>
    </row>
    <row r="300" spans="3:10" ht="12.75" customHeight="1" x14ac:dyDescent="0.2">
      <c r="C300" s="35"/>
      <c r="D300" s="35"/>
      <c r="E300" s="35"/>
      <c r="F300" s="35"/>
      <c r="H300" s="35"/>
      <c r="I300" s="35"/>
      <c r="J300" s="35"/>
    </row>
    <row r="301" spans="3:10" ht="12.75" customHeight="1" x14ac:dyDescent="0.2">
      <c r="C301" s="35"/>
      <c r="D301" s="35"/>
      <c r="E301" s="35"/>
      <c r="F301" s="35"/>
      <c r="H301" s="35"/>
      <c r="I301" s="35"/>
      <c r="J301" s="35"/>
    </row>
    <row r="302" spans="3:10" ht="12.75" customHeight="1" x14ac:dyDescent="0.2">
      <c r="C302" s="35"/>
      <c r="D302" s="35"/>
      <c r="E302" s="35"/>
      <c r="F302" s="35"/>
      <c r="H302" s="35"/>
      <c r="I302" s="35"/>
      <c r="J302" s="35"/>
    </row>
    <row r="303" spans="3:10" ht="12.75" customHeight="1" x14ac:dyDescent="0.2">
      <c r="C303" s="35"/>
      <c r="D303" s="35"/>
      <c r="E303" s="35"/>
      <c r="F303" s="35"/>
      <c r="H303" s="35"/>
      <c r="I303" s="35"/>
      <c r="J303" s="35"/>
    </row>
    <row r="304" spans="3:10" ht="12.75" customHeight="1" x14ac:dyDescent="0.2">
      <c r="C304" s="35"/>
      <c r="D304" s="35"/>
      <c r="E304" s="35"/>
      <c r="F304" s="35"/>
      <c r="H304" s="35"/>
      <c r="I304" s="35"/>
      <c r="J304" s="35"/>
    </row>
    <row r="305" spans="3:10" ht="12.75" customHeight="1" x14ac:dyDescent="0.2">
      <c r="C305" s="35"/>
      <c r="D305" s="35"/>
      <c r="E305" s="35"/>
      <c r="F305" s="35"/>
      <c r="H305" s="35"/>
      <c r="I305" s="35"/>
      <c r="J305" s="35"/>
    </row>
    <row r="306" spans="3:10" ht="12.75" customHeight="1" x14ac:dyDescent="0.2">
      <c r="C306" s="35"/>
      <c r="D306" s="35"/>
      <c r="E306" s="35"/>
      <c r="F306" s="35"/>
      <c r="H306" s="35"/>
      <c r="I306" s="35"/>
      <c r="J306" s="35"/>
    </row>
    <row r="307" spans="3:10" ht="12.75" customHeight="1" x14ac:dyDescent="0.2">
      <c r="C307" s="35"/>
      <c r="D307" s="35"/>
      <c r="E307" s="35"/>
      <c r="F307" s="35"/>
      <c r="H307" s="35"/>
      <c r="I307" s="35"/>
      <c r="J307" s="35"/>
    </row>
    <row r="308" spans="3:10" ht="12.75" customHeight="1" x14ac:dyDescent="0.2">
      <c r="C308" s="35"/>
      <c r="D308" s="35"/>
      <c r="E308" s="35"/>
      <c r="F308" s="35"/>
      <c r="H308" s="35"/>
      <c r="I308" s="35"/>
      <c r="J308" s="35"/>
    </row>
    <row r="309" spans="3:10" ht="12.75" customHeight="1" x14ac:dyDescent="0.2">
      <c r="C309" s="35"/>
      <c r="D309" s="35"/>
      <c r="E309" s="35"/>
      <c r="F309" s="35"/>
      <c r="H309" s="35"/>
      <c r="I309" s="35"/>
      <c r="J309" s="35"/>
    </row>
    <row r="310" spans="3:10" ht="12.75" customHeight="1" x14ac:dyDescent="0.2">
      <c r="C310" s="35"/>
      <c r="D310" s="35"/>
      <c r="E310" s="35"/>
      <c r="F310" s="35"/>
      <c r="H310" s="35"/>
      <c r="I310" s="35"/>
      <c r="J310" s="35"/>
    </row>
    <row r="311" spans="3:10" ht="12.75" customHeight="1" x14ac:dyDescent="0.2">
      <c r="C311" s="35"/>
      <c r="D311" s="35"/>
      <c r="E311" s="35"/>
      <c r="F311" s="35"/>
      <c r="H311" s="35"/>
      <c r="I311" s="35"/>
      <c r="J311" s="35"/>
    </row>
    <row r="312" spans="3:10" ht="12.75" customHeight="1" x14ac:dyDescent="0.2">
      <c r="C312" s="35"/>
      <c r="D312" s="35"/>
      <c r="E312" s="35"/>
      <c r="F312" s="35"/>
      <c r="H312" s="35"/>
      <c r="I312" s="35"/>
      <c r="J312" s="35"/>
    </row>
    <row r="313" spans="3:10" ht="12.75" customHeight="1" x14ac:dyDescent="0.2">
      <c r="C313" s="35"/>
      <c r="D313" s="35"/>
      <c r="E313" s="35"/>
      <c r="F313" s="35"/>
      <c r="H313" s="35"/>
      <c r="I313" s="35"/>
      <c r="J313" s="35"/>
    </row>
    <row r="314" spans="3:10" ht="12.75" customHeight="1" x14ac:dyDescent="0.2">
      <c r="C314" s="35"/>
      <c r="D314" s="35"/>
      <c r="E314" s="35"/>
      <c r="F314" s="35"/>
      <c r="H314" s="35"/>
      <c r="I314" s="35"/>
      <c r="J314" s="35"/>
    </row>
    <row r="315" spans="3:10" ht="12.75" customHeight="1" x14ac:dyDescent="0.2">
      <c r="C315" s="35"/>
      <c r="D315" s="35"/>
      <c r="E315" s="35"/>
      <c r="F315" s="35"/>
      <c r="H315" s="35"/>
      <c r="I315" s="35"/>
      <c r="J315" s="35"/>
    </row>
    <row r="316" spans="3:10" ht="12.75" customHeight="1" x14ac:dyDescent="0.2">
      <c r="C316" s="35"/>
      <c r="D316" s="35"/>
      <c r="E316" s="35"/>
      <c r="F316" s="35"/>
      <c r="H316" s="35"/>
      <c r="I316" s="35"/>
      <c r="J316" s="35"/>
    </row>
    <row r="317" spans="3:10" ht="12.75" customHeight="1" x14ac:dyDescent="0.2">
      <c r="C317" s="35"/>
      <c r="D317" s="35"/>
      <c r="E317" s="35"/>
      <c r="F317" s="35"/>
      <c r="H317" s="35"/>
      <c r="I317" s="35"/>
      <c r="J317" s="35"/>
    </row>
    <row r="318" spans="3:10" ht="12.75" customHeight="1" x14ac:dyDescent="0.2">
      <c r="C318" s="35"/>
      <c r="D318" s="35"/>
      <c r="E318" s="35"/>
      <c r="F318" s="35"/>
      <c r="H318" s="35"/>
      <c r="I318" s="35"/>
      <c r="J318" s="35"/>
    </row>
    <row r="319" spans="3:10" ht="12.75" customHeight="1" x14ac:dyDescent="0.2">
      <c r="C319" s="35"/>
      <c r="D319" s="35"/>
      <c r="E319" s="35"/>
      <c r="F319" s="35"/>
      <c r="H319" s="35"/>
      <c r="I319" s="35"/>
      <c r="J319" s="35"/>
    </row>
    <row r="320" spans="3:10" ht="12.75" customHeight="1" x14ac:dyDescent="0.2">
      <c r="C320" s="35"/>
      <c r="D320" s="35"/>
      <c r="E320" s="35"/>
      <c r="F320" s="35"/>
      <c r="H320" s="35"/>
      <c r="I320" s="35"/>
      <c r="J320" s="35"/>
    </row>
    <row r="321" spans="3:10" ht="12.75" customHeight="1" x14ac:dyDescent="0.2">
      <c r="C321" s="35"/>
      <c r="D321" s="35"/>
      <c r="E321" s="35"/>
      <c r="F321" s="35"/>
      <c r="H321" s="35"/>
      <c r="I321" s="35"/>
      <c r="J321" s="35"/>
    </row>
    <row r="322" spans="3:10" ht="12.75" customHeight="1" x14ac:dyDescent="0.2">
      <c r="C322" s="35"/>
      <c r="D322" s="35"/>
      <c r="E322" s="35"/>
      <c r="F322" s="35"/>
      <c r="H322" s="35"/>
      <c r="I322" s="35"/>
      <c r="J322" s="35"/>
    </row>
    <row r="323" spans="3:10" ht="12.75" customHeight="1" x14ac:dyDescent="0.2">
      <c r="C323" s="35"/>
      <c r="D323" s="35"/>
      <c r="E323" s="35"/>
      <c r="F323" s="35"/>
      <c r="H323" s="35"/>
      <c r="I323" s="35"/>
      <c r="J323" s="35"/>
    </row>
    <row r="324" spans="3:10" ht="12.75" customHeight="1" x14ac:dyDescent="0.2">
      <c r="C324" s="35"/>
      <c r="D324" s="35"/>
      <c r="E324" s="35"/>
      <c r="F324" s="35"/>
      <c r="H324" s="35"/>
      <c r="I324" s="35"/>
      <c r="J324" s="35"/>
    </row>
    <row r="325" spans="3:10" ht="12.75" customHeight="1" x14ac:dyDescent="0.2">
      <c r="C325" s="35"/>
      <c r="D325" s="35"/>
      <c r="E325" s="35"/>
      <c r="F325" s="35"/>
      <c r="H325" s="35"/>
      <c r="I325" s="35"/>
      <c r="J325" s="35"/>
    </row>
    <row r="326" spans="3:10" ht="12.75" customHeight="1" x14ac:dyDescent="0.2">
      <c r="C326" s="35"/>
      <c r="D326" s="35"/>
      <c r="E326" s="35"/>
      <c r="F326" s="35"/>
      <c r="H326" s="35"/>
      <c r="I326" s="35"/>
      <c r="J326" s="35"/>
    </row>
    <row r="327" spans="3:10" ht="12.75" customHeight="1" x14ac:dyDescent="0.2">
      <c r="C327" s="35"/>
      <c r="D327" s="35"/>
      <c r="E327" s="35"/>
      <c r="F327" s="35"/>
      <c r="H327" s="35"/>
      <c r="I327" s="35"/>
      <c r="J327" s="35"/>
    </row>
    <row r="328" spans="3:10" ht="12.75" customHeight="1" x14ac:dyDescent="0.2">
      <c r="C328" s="35"/>
      <c r="D328" s="35"/>
      <c r="E328" s="35"/>
      <c r="F328" s="35"/>
      <c r="H328" s="35"/>
      <c r="I328" s="35"/>
      <c r="J328" s="35"/>
    </row>
    <row r="329" spans="3:10" ht="12.75" customHeight="1" x14ac:dyDescent="0.2">
      <c r="C329" s="35"/>
      <c r="D329" s="35"/>
      <c r="E329" s="35"/>
      <c r="F329" s="35"/>
      <c r="H329" s="35"/>
      <c r="I329" s="35"/>
      <c r="J329" s="35"/>
    </row>
    <row r="330" spans="3:10" ht="12.75" customHeight="1" x14ac:dyDescent="0.2">
      <c r="C330" s="35"/>
      <c r="D330" s="35"/>
      <c r="E330" s="35"/>
      <c r="F330" s="35"/>
      <c r="H330" s="35"/>
      <c r="I330" s="35"/>
      <c r="J330" s="35"/>
    </row>
    <row r="331" spans="3:10" ht="12.75" customHeight="1" x14ac:dyDescent="0.2">
      <c r="C331" s="35"/>
      <c r="D331" s="35"/>
      <c r="E331" s="35"/>
      <c r="F331" s="35"/>
      <c r="H331" s="35"/>
      <c r="I331" s="35"/>
      <c r="J331" s="35"/>
    </row>
    <row r="332" spans="3:10" ht="12.75" customHeight="1" x14ac:dyDescent="0.2">
      <c r="C332" s="35"/>
      <c r="D332" s="35"/>
      <c r="E332" s="35"/>
      <c r="F332" s="35"/>
      <c r="H332" s="35"/>
      <c r="I332" s="35"/>
      <c r="J332" s="35"/>
    </row>
    <row r="333" spans="3:10" ht="12.75" customHeight="1" x14ac:dyDescent="0.2">
      <c r="C333" s="35"/>
      <c r="D333" s="35"/>
      <c r="E333" s="35"/>
      <c r="F333" s="35"/>
      <c r="H333" s="35"/>
      <c r="I333" s="35"/>
      <c r="J333" s="35"/>
    </row>
    <row r="334" spans="3:10" ht="12.75" customHeight="1" x14ac:dyDescent="0.2">
      <c r="C334" s="35"/>
      <c r="D334" s="35"/>
      <c r="E334" s="35"/>
      <c r="F334" s="35"/>
      <c r="H334" s="35"/>
      <c r="I334" s="35"/>
      <c r="J334" s="35"/>
    </row>
    <row r="335" spans="3:10" ht="12.75" customHeight="1" x14ac:dyDescent="0.2">
      <c r="C335" s="35"/>
      <c r="D335" s="35"/>
      <c r="E335" s="35"/>
      <c r="F335" s="35"/>
      <c r="H335" s="35"/>
      <c r="I335" s="35"/>
      <c r="J335" s="35"/>
    </row>
    <row r="336" spans="3:10" ht="12.75" customHeight="1" x14ac:dyDescent="0.2">
      <c r="C336" s="35"/>
      <c r="D336" s="35"/>
      <c r="E336" s="35"/>
      <c r="F336" s="35"/>
      <c r="H336" s="35"/>
      <c r="I336" s="35"/>
      <c r="J336" s="35"/>
    </row>
    <row r="337" spans="3:10" ht="12.75" customHeight="1" x14ac:dyDescent="0.2">
      <c r="C337" s="35"/>
      <c r="D337" s="35"/>
      <c r="E337" s="35"/>
      <c r="F337" s="35"/>
      <c r="H337" s="35"/>
      <c r="I337" s="35"/>
      <c r="J337" s="35"/>
    </row>
    <row r="338" spans="3:10" ht="12.75" customHeight="1" x14ac:dyDescent="0.2">
      <c r="C338" s="35"/>
      <c r="D338" s="35"/>
      <c r="E338" s="35"/>
      <c r="F338" s="35"/>
      <c r="H338" s="35"/>
      <c r="I338" s="35"/>
      <c r="J338" s="35"/>
    </row>
    <row r="339" spans="3:10" ht="12.75" customHeight="1" x14ac:dyDescent="0.2">
      <c r="C339" s="35"/>
      <c r="D339" s="35"/>
      <c r="E339" s="35"/>
      <c r="F339" s="35"/>
      <c r="H339" s="35"/>
      <c r="I339" s="35"/>
      <c r="J339" s="35"/>
    </row>
    <row r="340" spans="3:10" ht="12.75" customHeight="1" x14ac:dyDescent="0.2">
      <c r="C340" s="35"/>
      <c r="D340" s="35"/>
      <c r="E340" s="35"/>
      <c r="F340" s="35"/>
      <c r="H340" s="35"/>
      <c r="I340" s="35"/>
      <c r="J340" s="35"/>
    </row>
    <row r="341" spans="3:10" ht="12.75" customHeight="1" x14ac:dyDescent="0.2">
      <c r="C341" s="35"/>
      <c r="D341" s="35"/>
      <c r="E341" s="35"/>
      <c r="F341" s="35"/>
      <c r="H341" s="35"/>
      <c r="I341" s="35"/>
      <c r="J341" s="35"/>
    </row>
    <row r="342" spans="3:10" ht="12.75" customHeight="1" x14ac:dyDescent="0.2">
      <c r="C342" s="35"/>
      <c r="D342" s="35"/>
      <c r="E342" s="35"/>
      <c r="F342" s="35"/>
      <c r="H342" s="35"/>
      <c r="I342" s="35"/>
      <c r="J342" s="35"/>
    </row>
    <row r="343" spans="3:10" ht="12.75" customHeight="1" x14ac:dyDescent="0.2">
      <c r="C343" s="35"/>
      <c r="D343" s="35"/>
      <c r="E343" s="35"/>
      <c r="F343" s="35"/>
      <c r="H343" s="35"/>
      <c r="I343" s="35"/>
      <c r="J343" s="35"/>
    </row>
    <row r="344" spans="3:10" ht="12.75" customHeight="1" x14ac:dyDescent="0.2">
      <c r="C344" s="35"/>
      <c r="D344" s="35"/>
      <c r="E344" s="35"/>
      <c r="F344" s="35"/>
      <c r="H344" s="35"/>
      <c r="I344" s="35"/>
      <c r="J344" s="35"/>
    </row>
    <row r="345" spans="3:10" ht="12.75" customHeight="1" x14ac:dyDescent="0.2">
      <c r="C345" s="35"/>
      <c r="D345" s="35"/>
      <c r="E345" s="35"/>
      <c r="F345" s="35"/>
      <c r="H345" s="35"/>
      <c r="I345" s="35"/>
      <c r="J345" s="35"/>
    </row>
    <row r="346" spans="3:10" ht="12.75" customHeight="1" x14ac:dyDescent="0.2">
      <c r="C346" s="35"/>
      <c r="D346" s="35"/>
      <c r="E346" s="35"/>
      <c r="F346" s="35"/>
      <c r="H346" s="35"/>
      <c r="I346" s="35"/>
      <c r="J346" s="35"/>
    </row>
    <row r="347" spans="3:10" ht="12.75" customHeight="1" x14ac:dyDescent="0.2">
      <c r="C347" s="35"/>
      <c r="D347" s="35"/>
      <c r="E347" s="35"/>
      <c r="F347" s="35"/>
      <c r="H347" s="35"/>
      <c r="I347" s="35"/>
      <c r="J347" s="35"/>
    </row>
    <row r="348" spans="3:10" ht="12.75" customHeight="1" x14ac:dyDescent="0.2">
      <c r="C348" s="35"/>
      <c r="D348" s="35"/>
      <c r="E348" s="35"/>
      <c r="F348" s="35"/>
      <c r="H348" s="35"/>
      <c r="I348" s="35"/>
      <c r="J348" s="35"/>
    </row>
    <row r="349" spans="3:10" ht="12.75" customHeight="1" x14ac:dyDescent="0.2">
      <c r="C349" s="35"/>
      <c r="D349" s="35"/>
      <c r="E349" s="35"/>
      <c r="F349" s="35"/>
      <c r="H349" s="35"/>
      <c r="I349" s="35"/>
      <c r="J349" s="35"/>
    </row>
    <row r="350" spans="3:10" ht="12.75" customHeight="1" x14ac:dyDescent="0.2">
      <c r="C350" s="35"/>
      <c r="D350" s="35"/>
      <c r="E350" s="35"/>
      <c r="F350" s="35"/>
      <c r="H350" s="35"/>
      <c r="I350" s="35"/>
      <c r="J350" s="35"/>
    </row>
    <row r="351" spans="3:10" ht="12.75" customHeight="1" x14ac:dyDescent="0.2">
      <c r="C351" s="35"/>
      <c r="D351" s="35"/>
      <c r="E351" s="35"/>
      <c r="F351" s="35"/>
      <c r="H351" s="35"/>
      <c r="I351" s="35"/>
      <c r="J351" s="35"/>
    </row>
    <row r="352" spans="3:10" ht="12.75" customHeight="1" x14ac:dyDescent="0.2">
      <c r="C352" s="35"/>
      <c r="D352" s="35"/>
      <c r="E352" s="35"/>
      <c r="F352" s="35"/>
      <c r="H352" s="35"/>
      <c r="I352" s="35"/>
      <c r="J352" s="35"/>
    </row>
    <row r="353" spans="3:10" ht="12.75" customHeight="1" x14ac:dyDescent="0.2">
      <c r="C353" s="35"/>
      <c r="D353" s="35"/>
      <c r="E353" s="35"/>
      <c r="F353" s="35"/>
      <c r="H353" s="35"/>
      <c r="I353" s="35"/>
      <c r="J353" s="35"/>
    </row>
    <row r="354" spans="3:10" ht="12.75" customHeight="1" x14ac:dyDescent="0.2">
      <c r="C354" s="35"/>
      <c r="D354" s="35"/>
      <c r="E354" s="35"/>
      <c r="F354" s="35"/>
      <c r="H354" s="35"/>
      <c r="I354" s="35"/>
      <c r="J354" s="35"/>
    </row>
    <row r="355" spans="3:10" ht="12.75" customHeight="1" x14ac:dyDescent="0.2">
      <c r="C355" s="35"/>
      <c r="D355" s="35"/>
      <c r="E355" s="35"/>
      <c r="F355" s="35"/>
      <c r="H355" s="35"/>
      <c r="I355" s="35"/>
      <c r="J355" s="35"/>
    </row>
    <row r="356" spans="3:10" ht="12.75" customHeight="1" x14ac:dyDescent="0.2">
      <c r="C356" s="35"/>
      <c r="D356" s="35"/>
      <c r="E356" s="35"/>
      <c r="F356" s="35"/>
      <c r="H356" s="35"/>
      <c r="I356" s="35"/>
      <c r="J356" s="35"/>
    </row>
    <row r="357" spans="3:10" ht="12.75" customHeight="1" x14ac:dyDescent="0.2">
      <c r="C357" s="35"/>
      <c r="D357" s="35"/>
      <c r="E357" s="35"/>
      <c r="F357" s="35"/>
      <c r="H357" s="35"/>
      <c r="I357" s="35"/>
      <c r="J357" s="35"/>
    </row>
    <row r="358" spans="3:10" ht="12.75" customHeight="1" x14ac:dyDescent="0.2">
      <c r="C358" s="35"/>
      <c r="D358" s="35"/>
      <c r="E358" s="35"/>
      <c r="F358" s="35"/>
      <c r="H358" s="35"/>
      <c r="I358" s="35"/>
      <c r="J358" s="35"/>
    </row>
    <row r="359" spans="3:10" ht="12.75" customHeight="1" x14ac:dyDescent="0.2">
      <c r="C359" s="35"/>
      <c r="D359" s="35"/>
      <c r="E359" s="35"/>
      <c r="F359" s="35"/>
      <c r="H359" s="35"/>
      <c r="I359" s="35"/>
      <c r="J359" s="35"/>
    </row>
    <row r="360" spans="3:10" ht="12.75" customHeight="1" x14ac:dyDescent="0.2">
      <c r="C360" s="35"/>
      <c r="D360" s="35"/>
      <c r="E360" s="35"/>
      <c r="F360" s="35"/>
      <c r="H360" s="35"/>
      <c r="I360" s="35"/>
      <c r="J360" s="35"/>
    </row>
    <row r="361" spans="3:10" ht="12.75" customHeight="1" x14ac:dyDescent="0.2">
      <c r="C361" s="35"/>
      <c r="D361" s="35"/>
      <c r="E361" s="35"/>
      <c r="F361" s="35"/>
      <c r="H361" s="35"/>
      <c r="I361" s="35"/>
      <c r="J361" s="35"/>
    </row>
    <row r="362" spans="3:10" ht="12.75" customHeight="1" x14ac:dyDescent="0.2">
      <c r="C362" s="35"/>
      <c r="D362" s="35"/>
      <c r="E362" s="35"/>
      <c r="F362" s="35"/>
      <c r="H362" s="35"/>
      <c r="I362" s="35"/>
      <c r="J362" s="35"/>
    </row>
    <row r="363" spans="3:10" ht="12.75" customHeight="1" x14ac:dyDescent="0.2">
      <c r="C363" s="35"/>
      <c r="D363" s="35"/>
      <c r="E363" s="35"/>
      <c r="F363" s="35"/>
      <c r="H363" s="35"/>
      <c r="I363" s="35"/>
      <c r="J363" s="35"/>
    </row>
    <row r="364" spans="3:10" ht="12.75" customHeight="1" x14ac:dyDescent="0.2">
      <c r="C364" s="35"/>
      <c r="D364" s="35"/>
      <c r="E364" s="35"/>
      <c r="F364" s="35"/>
      <c r="H364" s="35"/>
      <c r="I364" s="35"/>
      <c r="J364" s="35"/>
    </row>
    <row r="365" spans="3:10" ht="12.75" customHeight="1" x14ac:dyDescent="0.2">
      <c r="C365" s="35"/>
      <c r="D365" s="35"/>
      <c r="E365" s="35"/>
      <c r="F365" s="35"/>
      <c r="H365" s="35"/>
      <c r="I365" s="35"/>
      <c r="J365" s="35"/>
    </row>
    <row r="366" spans="3:10" ht="12.75" customHeight="1" x14ac:dyDescent="0.2">
      <c r="C366" s="35"/>
      <c r="D366" s="35"/>
      <c r="E366" s="35"/>
      <c r="F366" s="35"/>
      <c r="H366" s="35"/>
      <c r="I366" s="35"/>
      <c r="J366" s="35"/>
    </row>
    <row r="367" spans="3:10" ht="12.75" customHeight="1" x14ac:dyDescent="0.2">
      <c r="C367" s="35"/>
      <c r="D367" s="35"/>
      <c r="E367" s="35"/>
      <c r="F367" s="35"/>
      <c r="H367" s="35"/>
      <c r="I367" s="35"/>
      <c r="J367" s="35"/>
    </row>
    <row r="368" spans="3:10" ht="12.75" customHeight="1" x14ac:dyDescent="0.2">
      <c r="C368" s="35"/>
      <c r="D368" s="35"/>
      <c r="E368" s="35"/>
      <c r="F368" s="35"/>
      <c r="H368" s="35"/>
      <c r="I368" s="35"/>
      <c r="J368" s="35"/>
    </row>
    <row r="369" spans="3:10" ht="12.75" customHeight="1" x14ac:dyDescent="0.2">
      <c r="C369" s="35"/>
      <c r="D369" s="35"/>
      <c r="E369" s="35"/>
      <c r="F369" s="35"/>
      <c r="H369" s="35"/>
      <c r="I369" s="35"/>
      <c r="J369" s="35"/>
    </row>
    <row r="370" spans="3:10" ht="12.75" customHeight="1" x14ac:dyDescent="0.2">
      <c r="C370" s="35"/>
      <c r="D370" s="35"/>
      <c r="E370" s="35"/>
      <c r="F370" s="35"/>
      <c r="H370" s="35"/>
      <c r="I370" s="35"/>
      <c r="J370" s="35"/>
    </row>
    <row r="371" spans="3:10" ht="12.75" customHeight="1" x14ac:dyDescent="0.2">
      <c r="C371" s="35"/>
      <c r="D371" s="35"/>
      <c r="E371" s="35"/>
      <c r="F371" s="35"/>
      <c r="H371" s="35"/>
      <c r="I371" s="35"/>
      <c r="J371" s="35"/>
    </row>
    <row r="372" spans="3:10" ht="12.75" customHeight="1" x14ac:dyDescent="0.2">
      <c r="C372" s="35"/>
      <c r="D372" s="35"/>
      <c r="E372" s="35"/>
      <c r="F372" s="35"/>
      <c r="H372" s="35"/>
      <c r="I372" s="35"/>
      <c r="J372" s="35"/>
    </row>
    <row r="373" spans="3:10" ht="12.75" customHeight="1" x14ac:dyDescent="0.2">
      <c r="C373" s="35"/>
      <c r="D373" s="35"/>
      <c r="E373" s="35"/>
      <c r="F373" s="35"/>
      <c r="H373" s="35"/>
      <c r="I373" s="35"/>
      <c r="J373" s="35"/>
    </row>
    <row r="374" spans="3:10" ht="12.75" customHeight="1" x14ac:dyDescent="0.2">
      <c r="C374" s="35"/>
      <c r="D374" s="35"/>
      <c r="E374" s="35"/>
      <c r="F374" s="35"/>
      <c r="H374" s="35"/>
      <c r="I374" s="35"/>
      <c r="J374" s="35"/>
    </row>
    <row r="375" spans="3:10" ht="12.75" customHeight="1" x14ac:dyDescent="0.2">
      <c r="C375" s="35"/>
      <c r="D375" s="35"/>
      <c r="E375" s="35"/>
      <c r="F375" s="35"/>
      <c r="H375" s="35"/>
      <c r="I375" s="35"/>
      <c r="J375" s="35"/>
    </row>
    <row r="376" spans="3:10" ht="12.75" customHeight="1" x14ac:dyDescent="0.2">
      <c r="C376" s="35"/>
      <c r="D376" s="35"/>
      <c r="E376" s="35"/>
      <c r="F376" s="35"/>
      <c r="H376" s="35"/>
      <c r="I376" s="35"/>
      <c r="J376" s="35"/>
    </row>
    <row r="377" spans="3:10" ht="12.75" customHeight="1" x14ac:dyDescent="0.2">
      <c r="C377" s="35"/>
      <c r="D377" s="35"/>
      <c r="E377" s="35"/>
      <c r="F377" s="35"/>
      <c r="H377" s="35"/>
      <c r="I377" s="35"/>
      <c r="J377" s="35"/>
    </row>
    <row r="378" spans="3:10" ht="12.75" customHeight="1" x14ac:dyDescent="0.2">
      <c r="C378" s="35"/>
      <c r="D378" s="35"/>
      <c r="E378" s="35"/>
      <c r="F378" s="35"/>
      <c r="H378" s="35"/>
      <c r="I378" s="35"/>
      <c r="J378" s="35"/>
    </row>
    <row r="379" spans="3:10" ht="12.75" customHeight="1" x14ac:dyDescent="0.2">
      <c r="C379" s="35"/>
      <c r="D379" s="35"/>
      <c r="E379" s="35"/>
      <c r="F379" s="35"/>
      <c r="H379" s="35"/>
      <c r="I379" s="35"/>
      <c r="J379" s="35"/>
    </row>
    <row r="380" spans="3:10" ht="12.75" customHeight="1" x14ac:dyDescent="0.2">
      <c r="C380" s="35"/>
      <c r="D380" s="35"/>
      <c r="E380" s="35"/>
      <c r="F380" s="35"/>
      <c r="H380" s="35"/>
      <c r="I380" s="35"/>
      <c r="J380" s="35"/>
    </row>
    <row r="381" spans="3:10" ht="12.75" customHeight="1" x14ac:dyDescent="0.2">
      <c r="C381" s="35"/>
      <c r="D381" s="35"/>
      <c r="E381" s="35"/>
      <c r="F381" s="35"/>
      <c r="H381" s="35"/>
      <c r="I381" s="35"/>
      <c r="J381" s="35"/>
    </row>
    <row r="382" spans="3:10" ht="12.75" customHeight="1" x14ac:dyDescent="0.2">
      <c r="C382" s="35"/>
      <c r="D382" s="35"/>
      <c r="E382" s="35"/>
      <c r="F382" s="35"/>
      <c r="H382" s="35"/>
      <c r="I382" s="35"/>
      <c r="J382" s="35"/>
    </row>
    <row r="383" spans="3:10" ht="12.75" customHeight="1" x14ac:dyDescent="0.2">
      <c r="C383" s="35"/>
      <c r="D383" s="35"/>
      <c r="E383" s="35"/>
      <c r="F383" s="35"/>
      <c r="H383" s="35"/>
      <c r="I383" s="35"/>
      <c r="J383" s="35"/>
    </row>
    <row r="384" spans="3:10" ht="12.75" customHeight="1" x14ac:dyDescent="0.2">
      <c r="C384" s="35"/>
      <c r="D384" s="35"/>
      <c r="E384" s="35"/>
      <c r="F384" s="35"/>
      <c r="H384" s="35"/>
      <c r="I384" s="35"/>
      <c r="J384" s="35"/>
    </row>
    <row r="385" spans="3:10" ht="12.75" customHeight="1" x14ac:dyDescent="0.2">
      <c r="C385" s="35"/>
      <c r="D385" s="35"/>
      <c r="E385" s="35"/>
      <c r="F385" s="35"/>
      <c r="H385" s="35"/>
      <c r="I385" s="35"/>
      <c r="J385" s="35"/>
    </row>
    <row r="386" spans="3:10" ht="12.75" customHeight="1" x14ac:dyDescent="0.2">
      <c r="C386" s="35"/>
      <c r="D386" s="35"/>
      <c r="E386" s="35"/>
      <c r="F386" s="35"/>
      <c r="H386" s="35"/>
      <c r="I386" s="35"/>
      <c r="J386" s="35"/>
    </row>
    <row r="387" spans="3:10" ht="12.75" customHeight="1" x14ac:dyDescent="0.2">
      <c r="C387" s="35"/>
      <c r="D387" s="35"/>
      <c r="E387" s="35"/>
      <c r="F387" s="35"/>
      <c r="H387" s="35"/>
      <c r="I387" s="35"/>
      <c r="J387" s="35"/>
    </row>
    <row r="388" spans="3:10" ht="12.75" customHeight="1" x14ac:dyDescent="0.2">
      <c r="C388" s="35"/>
      <c r="D388" s="35"/>
      <c r="E388" s="35"/>
      <c r="F388" s="35"/>
      <c r="H388" s="35"/>
      <c r="I388" s="35"/>
      <c r="J388" s="35"/>
    </row>
    <row r="389" spans="3:10" ht="12.75" customHeight="1" x14ac:dyDescent="0.2">
      <c r="C389" s="35"/>
      <c r="D389" s="35"/>
      <c r="E389" s="35"/>
      <c r="F389" s="35"/>
      <c r="H389" s="35"/>
      <c r="I389" s="35"/>
      <c r="J389" s="35"/>
    </row>
    <row r="390" spans="3:10" ht="12.75" customHeight="1" x14ac:dyDescent="0.2">
      <c r="C390" s="35"/>
      <c r="D390" s="35"/>
      <c r="E390" s="35"/>
      <c r="F390" s="35"/>
      <c r="H390" s="35"/>
      <c r="I390" s="35"/>
      <c r="J390" s="35"/>
    </row>
    <row r="391" spans="3:10" ht="12.75" customHeight="1" x14ac:dyDescent="0.2">
      <c r="C391" s="35"/>
      <c r="D391" s="35"/>
      <c r="E391" s="35"/>
      <c r="F391" s="35"/>
      <c r="H391" s="35"/>
      <c r="I391" s="35"/>
      <c r="J391" s="35"/>
    </row>
    <row r="392" spans="3:10" ht="12.75" customHeight="1" x14ac:dyDescent="0.2">
      <c r="C392" s="35"/>
      <c r="D392" s="35"/>
      <c r="E392" s="35"/>
      <c r="F392" s="35"/>
      <c r="H392" s="35"/>
      <c r="I392" s="35"/>
      <c r="J392" s="35"/>
    </row>
    <row r="393" spans="3:10" ht="12.75" customHeight="1" x14ac:dyDescent="0.2">
      <c r="C393" s="35"/>
      <c r="D393" s="35"/>
      <c r="E393" s="35"/>
      <c r="F393" s="35"/>
      <c r="H393" s="35"/>
      <c r="I393" s="35"/>
      <c r="J393" s="35"/>
    </row>
    <row r="394" spans="3:10" ht="12.75" customHeight="1" x14ac:dyDescent="0.2">
      <c r="C394" s="35"/>
      <c r="D394" s="35"/>
      <c r="E394" s="35"/>
      <c r="F394" s="35"/>
      <c r="H394" s="35"/>
      <c r="I394" s="35"/>
      <c r="J394" s="35"/>
    </row>
    <row r="395" spans="3:10" ht="12.75" customHeight="1" x14ac:dyDescent="0.2">
      <c r="C395" s="35"/>
      <c r="D395" s="35"/>
      <c r="E395" s="35"/>
      <c r="F395" s="35"/>
      <c r="H395" s="35"/>
      <c r="I395" s="35"/>
      <c r="J395" s="35"/>
    </row>
    <row r="396" spans="3:10" ht="12.75" customHeight="1" x14ac:dyDescent="0.2">
      <c r="C396" s="35"/>
      <c r="D396" s="35"/>
      <c r="E396" s="35"/>
      <c r="F396" s="35"/>
      <c r="H396" s="35"/>
      <c r="I396" s="35"/>
      <c r="J396" s="35"/>
    </row>
    <row r="397" spans="3:10" ht="12.75" customHeight="1" x14ac:dyDescent="0.2">
      <c r="C397" s="35"/>
      <c r="D397" s="35"/>
      <c r="E397" s="35"/>
      <c r="F397" s="35"/>
      <c r="H397" s="35"/>
      <c r="I397" s="35"/>
      <c r="J397" s="35"/>
    </row>
    <row r="398" spans="3:10" ht="12.75" customHeight="1" x14ac:dyDescent="0.2">
      <c r="C398" s="35"/>
      <c r="D398" s="35"/>
      <c r="E398" s="35"/>
      <c r="F398" s="35"/>
      <c r="H398" s="35"/>
      <c r="I398" s="35"/>
      <c r="J398" s="35"/>
    </row>
    <row r="399" spans="3:10" ht="12.75" customHeight="1" x14ac:dyDescent="0.2">
      <c r="C399" s="35"/>
      <c r="D399" s="35"/>
      <c r="E399" s="35"/>
      <c r="F399" s="35"/>
      <c r="H399" s="35"/>
      <c r="I399" s="35"/>
      <c r="J399" s="35"/>
    </row>
    <row r="400" spans="3:10" ht="12.75" customHeight="1" x14ac:dyDescent="0.2">
      <c r="C400" s="35"/>
      <c r="D400" s="35"/>
      <c r="E400" s="35"/>
      <c r="F400" s="35"/>
      <c r="H400" s="35"/>
      <c r="I400" s="35"/>
      <c r="J400" s="35"/>
    </row>
    <row r="401" spans="3:10" ht="12.75" customHeight="1" x14ac:dyDescent="0.2">
      <c r="C401" s="35"/>
      <c r="D401" s="35"/>
      <c r="E401" s="35"/>
      <c r="F401" s="35"/>
      <c r="H401" s="35"/>
      <c r="I401" s="35"/>
      <c r="J401" s="35"/>
    </row>
    <row r="402" spans="3:10" ht="12.75" customHeight="1" x14ac:dyDescent="0.2">
      <c r="C402" s="35"/>
      <c r="D402" s="35"/>
      <c r="E402" s="35"/>
      <c r="F402" s="35"/>
      <c r="H402" s="35"/>
      <c r="I402" s="35"/>
      <c r="J402" s="35"/>
    </row>
    <row r="403" spans="3:10" ht="12.75" customHeight="1" x14ac:dyDescent="0.2">
      <c r="C403" s="35"/>
      <c r="D403" s="35"/>
      <c r="E403" s="35"/>
      <c r="F403" s="35"/>
      <c r="H403" s="35"/>
      <c r="I403" s="35"/>
      <c r="J403" s="35"/>
    </row>
    <row r="404" spans="3:10" ht="12.75" customHeight="1" x14ac:dyDescent="0.2">
      <c r="C404" s="35"/>
      <c r="D404" s="35"/>
      <c r="E404" s="35"/>
      <c r="F404" s="35"/>
      <c r="H404" s="35"/>
      <c r="I404" s="35"/>
      <c r="J404" s="35"/>
    </row>
    <row r="405" spans="3:10" ht="12.75" customHeight="1" x14ac:dyDescent="0.2">
      <c r="C405" s="35"/>
      <c r="D405" s="35"/>
      <c r="E405" s="35"/>
      <c r="F405" s="35"/>
      <c r="H405" s="35"/>
      <c r="I405" s="35"/>
      <c r="J405" s="35"/>
    </row>
    <row r="406" spans="3:10" ht="12.75" customHeight="1" x14ac:dyDescent="0.2">
      <c r="C406" s="35"/>
      <c r="D406" s="35"/>
      <c r="E406" s="35"/>
      <c r="F406" s="35"/>
      <c r="H406" s="35"/>
      <c r="I406" s="35"/>
      <c r="J406" s="35"/>
    </row>
    <row r="407" spans="3:10" ht="12.75" customHeight="1" x14ac:dyDescent="0.2">
      <c r="C407" s="35"/>
      <c r="D407" s="35"/>
      <c r="E407" s="35"/>
      <c r="F407" s="35"/>
      <c r="H407" s="35"/>
      <c r="I407" s="35"/>
      <c r="J407" s="35"/>
    </row>
    <row r="408" spans="3:10" ht="12.75" customHeight="1" x14ac:dyDescent="0.2">
      <c r="C408" s="35"/>
      <c r="D408" s="35"/>
      <c r="E408" s="35"/>
      <c r="F408" s="35"/>
      <c r="H408" s="35"/>
      <c r="I408" s="35"/>
      <c r="J408" s="35"/>
    </row>
    <row r="409" spans="3:10" ht="12.75" customHeight="1" x14ac:dyDescent="0.2">
      <c r="C409" s="35"/>
      <c r="D409" s="35"/>
      <c r="E409" s="35"/>
      <c r="F409" s="35"/>
      <c r="H409" s="35"/>
      <c r="I409" s="35"/>
      <c r="J409" s="35"/>
    </row>
    <row r="410" spans="3:10" ht="12.75" customHeight="1" x14ac:dyDescent="0.2">
      <c r="C410" s="35"/>
      <c r="D410" s="35"/>
      <c r="E410" s="35"/>
      <c r="F410" s="35"/>
      <c r="H410" s="35"/>
      <c r="I410" s="35"/>
      <c r="J410" s="35"/>
    </row>
    <row r="411" spans="3:10" ht="12.75" customHeight="1" x14ac:dyDescent="0.2">
      <c r="C411" s="35"/>
      <c r="D411" s="35"/>
      <c r="E411" s="35"/>
      <c r="F411" s="35"/>
      <c r="H411" s="35"/>
      <c r="I411" s="35"/>
      <c r="J411" s="35"/>
    </row>
    <row r="412" spans="3:10" ht="12.75" customHeight="1" x14ac:dyDescent="0.2">
      <c r="C412" s="35"/>
      <c r="D412" s="35"/>
      <c r="E412" s="35"/>
      <c r="F412" s="35"/>
      <c r="H412" s="35"/>
      <c r="I412" s="35"/>
      <c r="J412" s="35"/>
    </row>
    <row r="413" spans="3:10" ht="12.75" customHeight="1" x14ac:dyDescent="0.2">
      <c r="C413" s="35"/>
      <c r="D413" s="35"/>
      <c r="E413" s="35"/>
      <c r="F413" s="35"/>
      <c r="H413" s="35"/>
      <c r="I413" s="35"/>
      <c r="J413" s="35"/>
    </row>
    <row r="414" spans="3:10" ht="12.75" customHeight="1" x14ac:dyDescent="0.2">
      <c r="C414" s="35"/>
      <c r="D414" s="35"/>
      <c r="E414" s="35"/>
      <c r="F414" s="35"/>
      <c r="H414" s="35"/>
      <c r="I414" s="35"/>
      <c r="J414" s="35"/>
    </row>
    <row r="415" spans="3:10" ht="12.75" customHeight="1" x14ac:dyDescent="0.2">
      <c r="C415" s="35"/>
      <c r="D415" s="35"/>
      <c r="E415" s="35"/>
      <c r="F415" s="35"/>
      <c r="H415" s="35"/>
      <c r="I415" s="35"/>
      <c r="J415" s="35"/>
    </row>
    <row r="416" spans="3:10" ht="12.75" customHeight="1" x14ac:dyDescent="0.2">
      <c r="C416" s="35"/>
      <c r="D416" s="35"/>
      <c r="E416" s="35"/>
      <c r="F416" s="35"/>
      <c r="H416" s="35"/>
      <c r="I416" s="35"/>
      <c r="J416" s="35"/>
    </row>
    <row r="417" spans="3:10" ht="12.75" customHeight="1" x14ac:dyDescent="0.2">
      <c r="C417" s="35"/>
      <c r="D417" s="35"/>
      <c r="E417" s="35"/>
      <c r="F417" s="35"/>
      <c r="H417" s="35"/>
      <c r="I417" s="35"/>
      <c r="J417" s="35"/>
    </row>
    <row r="418" spans="3:10" ht="12.75" customHeight="1" x14ac:dyDescent="0.2">
      <c r="C418" s="35"/>
      <c r="D418" s="35"/>
      <c r="E418" s="35"/>
      <c r="F418" s="35"/>
      <c r="H418" s="35"/>
      <c r="I418" s="35"/>
      <c r="J418" s="35"/>
    </row>
    <row r="419" spans="3:10" ht="12.75" customHeight="1" x14ac:dyDescent="0.2">
      <c r="C419" s="35"/>
      <c r="D419" s="35"/>
      <c r="E419" s="35"/>
      <c r="F419" s="35"/>
      <c r="H419" s="35"/>
      <c r="I419" s="35"/>
      <c r="J419" s="35"/>
    </row>
    <row r="420" spans="3:10" ht="12.75" customHeight="1" x14ac:dyDescent="0.2">
      <c r="C420" s="35"/>
      <c r="D420" s="35"/>
      <c r="E420" s="35"/>
      <c r="F420" s="35"/>
      <c r="H420" s="35"/>
      <c r="I420" s="35"/>
      <c r="J420" s="35"/>
    </row>
    <row r="421" spans="3:10" ht="12.75" customHeight="1" x14ac:dyDescent="0.2">
      <c r="C421" s="35"/>
      <c r="D421" s="35"/>
      <c r="E421" s="35"/>
      <c r="F421" s="35"/>
      <c r="H421" s="35"/>
      <c r="I421" s="35"/>
      <c r="J421" s="35"/>
    </row>
    <row r="422" spans="3:10" ht="12.75" customHeight="1" x14ac:dyDescent="0.2">
      <c r="C422" s="35"/>
      <c r="D422" s="35"/>
      <c r="E422" s="35"/>
      <c r="F422" s="35"/>
      <c r="H422" s="35"/>
      <c r="I422" s="35"/>
      <c r="J422" s="35"/>
    </row>
    <row r="423" spans="3:10" ht="12.75" customHeight="1" x14ac:dyDescent="0.2">
      <c r="C423" s="35"/>
      <c r="D423" s="35"/>
      <c r="E423" s="35"/>
      <c r="F423" s="35"/>
      <c r="H423" s="35"/>
      <c r="I423" s="35"/>
      <c r="J423" s="35"/>
    </row>
    <row r="424" spans="3:10" ht="12.75" customHeight="1" x14ac:dyDescent="0.2">
      <c r="C424" s="35"/>
      <c r="D424" s="35"/>
      <c r="E424" s="35"/>
      <c r="F424" s="35"/>
      <c r="H424" s="35"/>
      <c r="I424" s="35"/>
      <c r="J424" s="35"/>
    </row>
    <row r="425" spans="3:10" ht="12.75" customHeight="1" x14ac:dyDescent="0.2">
      <c r="C425" s="35"/>
      <c r="D425" s="35"/>
      <c r="E425" s="35"/>
      <c r="F425" s="35"/>
      <c r="H425" s="35"/>
      <c r="I425" s="35"/>
      <c r="J425" s="35"/>
    </row>
    <row r="426" spans="3:10" ht="12.75" customHeight="1" x14ac:dyDescent="0.2">
      <c r="C426" s="35"/>
      <c r="D426" s="35"/>
      <c r="E426" s="35"/>
      <c r="F426" s="35"/>
      <c r="H426" s="35"/>
      <c r="I426" s="35"/>
      <c r="J426" s="35"/>
    </row>
    <row r="427" spans="3:10" ht="12.75" customHeight="1" x14ac:dyDescent="0.2">
      <c r="C427" s="35"/>
      <c r="D427" s="35"/>
      <c r="E427" s="35"/>
      <c r="F427" s="35"/>
      <c r="H427" s="35"/>
      <c r="I427" s="35"/>
      <c r="J427" s="35"/>
    </row>
    <row r="428" spans="3:10" ht="12.75" customHeight="1" x14ac:dyDescent="0.2">
      <c r="C428" s="35"/>
      <c r="D428" s="35"/>
      <c r="E428" s="35"/>
      <c r="F428" s="35"/>
      <c r="H428" s="35"/>
      <c r="I428" s="35"/>
      <c r="J428" s="35"/>
    </row>
    <row r="429" spans="3:10" ht="12.75" customHeight="1" x14ac:dyDescent="0.2">
      <c r="C429" s="35"/>
      <c r="D429" s="35"/>
      <c r="E429" s="35"/>
      <c r="F429" s="35"/>
      <c r="H429" s="35"/>
      <c r="I429" s="35"/>
      <c r="J429" s="35"/>
    </row>
    <row r="430" spans="3:10" ht="12.75" customHeight="1" x14ac:dyDescent="0.2">
      <c r="C430" s="35"/>
      <c r="D430" s="35"/>
      <c r="E430" s="35"/>
      <c r="F430" s="35"/>
      <c r="H430" s="35"/>
      <c r="I430" s="35"/>
      <c r="J430" s="35"/>
    </row>
    <row r="431" spans="3:10" ht="12.75" customHeight="1" x14ac:dyDescent="0.2">
      <c r="C431" s="35"/>
      <c r="D431" s="35"/>
      <c r="E431" s="35"/>
      <c r="F431" s="35"/>
      <c r="H431" s="35"/>
      <c r="I431" s="35"/>
      <c r="J431" s="35"/>
    </row>
    <row r="432" spans="3:10" ht="12.75" customHeight="1" x14ac:dyDescent="0.2">
      <c r="C432" s="35"/>
      <c r="D432" s="35"/>
      <c r="E432" s="35"/>
      <c r="F432" s="35"/>
      <c r="H432" s="35"/>
      <c r="I432" s="35"/>
      <c r="J432" s="35"/>
    </row>
    <row r="433" spans="3:10" ht="12.75" customHeight="1" x14ac:dyDescent="0.2">
      <c r="C433" s="35"/>
      <c r="D433" s="35"/>
      <c r="E433" s="35"/>
      <c r="F433" s="35"/>
      <c r="H433" s="35"/>
      <c r="I433" s="35"/>
      <c r="J433" s="35"/>
    </row>
    <row r="434" spans="3:10" ht="12.75" customHeight="1" x14ac:dyDescent="0.2">
      <c r="C434" s="35"/>
      <c r="D434" s="35"/>
      <c r="E434" s="35"/>
      <c r="F434" s="35"/>
      <c r="H434" s="35"/>
      <c r="I434" s="35"/>
      <c r="J434" s="35"/>
    </row>
    <row r="435" spans="3:10" ht="12.75" customHeight="1" x14ac:dyDescent="0.2">
      <c r="C435" s="35"/>
      <c r="D435" s="35"/>
      <c r="E435" s="35"/>
      <c r="F435" s="35"/>
      <c r="H435" s="35"/>
      <c r="I435" s="35"/>
      <c r="J435" s="35"/>
    </row>
    <row r="436" spans="3:10" ht="12.75" customHeight="1" x14ac:dyDescent="0.2">
      <c r="C436" s="35"/>
      <c r="D436" s="35"/>
      <c r="E436" s="35"/>
      <c r="F436" s="35"/>
      <c r="H436" s="35"/>
      <c r="I436" s="35"/>
      <c r="J436" s="35"/>
    </row>
    <row r="437" spans="3:10" ht="12.75" customHeight="1" x14ac:dyDescent="0.2">
      <c r="C437" s="35"/>
      <c r="D437" s="35"/>
      <c r="E437" s="35"/>
      <c r="F437" s="35"/>
      <c r="H437" s="35"/>
      <c r="I437" s="35"/>
      <c r="J437" s="35"/>
    </row>
    <row r="438" spans="3:10" ht="12.75" customHeight="1" x14ac:dyDescent="0.2">
      <c r="C438" s="35"/>
      <c r="D438" s="35"/>
      <c r="E438" s="35"/>
      <c r="F438" s="35"/>
      <c r="H438" s="35"/>
      <c r="I438" s="35"/>
      <c r="J438" s="35"/>
    </row>
    <row r="439" spans="3:10" ht="12.75" customHeight="1" x14ac:dyDescent="0.2">
      <c r="C439" s="35"/>
      <c r="D439" s="35"/>
      <c r="E439" s="35"/>
      <c r="F439" s="35"/>
      <c r="H439" s="35"/>
      <c r="I439" s="35"/>
      <c r="J439" s="35"/>
    </row>
    <row r="440" spans="3:10" ht="12.75" customHeight="1" x14ac:dyDescent="0.2">
      <c r="C440" s="35"/>
      <c r="D440" s="35"/>
      <c r="E440" s="35"/>
      <c r="F440" s="35"/>
      <c r="H440" s="35"/>
      <c r="I440" s="35"/>
      <c r="J440" s="35"/>
    </row>
    <row r="441" spans="3:10" ht="12.75" customHeight="1" x14ac:dyDescent="0.2">
      <c r="C441" s="35"/>
      <c r="D441" s="35"/>
      <c r="E441" s="35"/>
      <c r="F441" s="35"/>
      <c r="H441" s="35"/>
      <c r="I441" s="35"/>
      <c r="J441" s="35"/>
    </row>
    <row r="442" spans="3:10" ht="12.75" customHeight="1" x14ac:dyDescent="0.2">
      <c r="C442" s="35"/>
      <c r="D442" s="35"/>
      <c r="E442" s="35"/>
      <c r="F442" s="35"/>
      <c r="H442" s="35"/>
      <c r="I442" s="35"/>
      <c r="J442" s="35"/>
    </row>
    <row r="443" spans="3:10" ht="12.75" customHeight="1" x14ac:dyDescent="0.2">
      <c r="C443" s="35"/>
      <c r="D443" s="35"/>
      <c r="E443" s="35"/>
      <c r="F443" s="35"/>
      <c r="H443" s="35"/>
      <c r="I443" s="35"/>
      <c r="J443" s="35"/>
    </row>
    <row r="444" spans="3:10" ht="12.75" customHeight="1" x14ac:dyDescent="0.2">
      <c r="C444" s="35"/>
      <c r="D444" s="35"/>
      <c r="E444" s="35"/>
      <c r="F444" s="35"/>
      <c r="H444" s="35"/>
      <c r="I444" s="35"/>
      <c r="J444" s="35"/>
    </row>
    <row r="445" spans="3:10" ht="12.75" customHeight="1" x14ac:dyDescent="0.2">
      <c r="C445" s="35"/>
      <c r="D445" s="35"/>
      <c r="E445" s="35"/>
      <c r="F445" s="35"/>
      <c r="H445" s="35"/>
      <c r="I445" s="35"/>
      <c r="J445" s="35"/>
    </row>
    <row r="446" spans="3:10" ht="12.75" customHeight="1" x14ac:dyDescent="0.2">
      <c r="C446" s="35"/>
      <c r="D446" s="35"/>
      <c r="E446" s="35"/>
      <c r="F446" s="35"/>
      <c r="H446" s="35"/>
      <c r="I446" s="35"/>
      <c r="J446" s="35"/>
    </row>
    <row r="447" spans="3:10" ht="12.75" customHeight="1" x14ac:dyDescent="0.2">
      <c r="C447" s="35"/>
      <c r="D447" s="35"/>
      <c r="E447" s="35"/>
      <c r="F447" s="35"/>
      <c r="H447" s="35"/>
      <c r="I447" s="35"/>
      <c r="J447" s="35"/>
    </row>
    <row r="448" spans="3:10" ht="12.75" customHeight="1" x14ac:dyDescent="0.2">
      <c r="C448" s="35"/>
      <c r="D448" s="35"/>
      <c r="E448" s="35"/>
      <c r="F448" s="35"/>
      <c r="H448" s="35"/>
      <c r="I448" s="35"/>
      <c r="J448" s="35"/>
    </row>
    <row r="449" spans="3:10" ht="12.75" customHeight="1" x14ac:dyDescent="0.2">
      <c r="C449" s="35"/>
      <c r="D449" s="35"/>
      <c r="E449" s="35"/>
      <c r="F449" s="35"/>
      <c r="H449" s="35"/>
      <c r="I449" s="35"/>
      <c r="J449" s="35"/>
    </row>
    <row r="450" spans="3:10" ht="12.75" customHeight="1" x14ac:dyDescent="0.2">
      <c r="C450" s="35"/>
      <c r="D450" s="35"/>
      <c r="E450" s="35"/>
      <c r="F450" s="35"/>
      <c r="H450" s="35"/>
      <c r="I450" s="35"/>
      <c r="J450" s="35"/>
    </row>
    <row r="451" spans="3:10" ht="12.75" customHeight="1" x14ac:dyDescent="0.2">
      <c r="C451" s="35"/>
      <c r="D451" s="35"/>
      <c r="E451" s="35"/>
      <c r="F451" s="35"/>
      <c r="H451" s="35"/>
      <c r="I451" s="35"/>
      <c r="J451" s="35"/>
    </row>
    <row r="452" spans="3:10" ht="12.75" customHeight="1" x14ac:dyDescent="0.2">
      <c r="C452" s="35"/>
      <c r="D452" s="35"/>
      <c r="E452" s="35"/>
      <c r="F452" s="35"/>
      <c r="H452" s="35"/>
      <c r="I452" s="35"/>
      <c r="J452" s="35"/>
    </row>
    <row r="453" spans="3:10" ht="12.75" customHeight="1" x14ac:dyDescent="0.2">
      <c r="C453" s="35"/>
      <c r="D453" s="35"/>
      <c r="E453" s="35"/>
      <c r="F453" s="35"/>
      <c r="H453" s="35"/>
      <c r="I453" s="35"/>
      <c r="J453" s="35"/>
    </row>
    <row r="454" spans="3:10" ht="12.75" customHeight="1" x14ac:dyDescent="0.2">
      <c r="C454" s="35"/>
      <c r="D454" s="35"/>
      <c r="E454" s="35"/>
      <c r="F454" s="35"/>
      <c r="H454" s="35"/>
      <c r="I454" s="35"/>
      <c r="J454" s="35"/>
    </row>
    <row r="455" spans="3:10" ht="12.75" customHeight="1" x14ac:dyDescent="0.2">
      <c r="C455" s="35"/>
      <c r="D455" s="35"/>
      <c r="E455" s="35"/>
      <c r="F455" s="35"/>
      <c r="H455" s="35"/>
      <c r="I455" s="35"/>
      <c r="J455" s="35"/>
    </row>
    <row r="456" spans="3:10" ht="12.75" customHeight="1" x14ac:dyDescent="0.2">
      <c r="C456" s="35"/>
      <c r="D456" s="35"/>
      <c r="E456" s="35"/>
      <c r="F456" s="35"/>
      <c r="H456" s="35"/>
      <c r="I456" s="35"/>
      <c r="J456" s="35"/>
    </row>
    <row r="457" spans="3:10" ht="12.75" customHeight="1" x14ac:dyDescent="0.2">
      <c r="C457" s="35"/>
      <c r="D457" s="35"/>
      <c r="E457" s="35"/>
      <c r="F457" s="35"/>
      <c r="H457" s="35"/>
      <c r="I457" s="35"/>
      <c r="J457" s="35"/>
    </row>
    <row r="458" spans="3:10" ht="12.75" customHeight="1" x14ac:dyDescent="0.2">
      <c r="C458" s="35"/>
      <c r="D458" s="35"/>
      <c r="E458" s="35"/>
      <c r="F458" s="35"/>
      <c r="H458" s="35"/>
      <c r="I458" s="35"/>
      <c r="J458" s="35"/>
    </row>
    <row r="459" spans="3:10" ht="12.75" customHeight="1" x14ac:dyDescent="0.2">
      <c r="C459" s="35"/>
      <c r="D459" s="35"/>
      <c r="E459" s="35"/>
      <c r="F459" s="35"/>
      <c r="H459" s="35"/>
      <c r="I459" s="35"/>
      <c r="J459" s="35"/>
    </row>
    <row r="460" spans="3:10" ht="12.75" customHeight="1" x14ac:dyDescent="0.2">
      <c r="C460" s="35"/>
      <c r="D460" s="35"/>
      <c r="E460" s="35"/>
      <c r="F460" s="35"/>
      <c r="H460" s="35"/>
      <c r="I460" s="35"/>
      <c r="J460" s="35"/>
    </row>
    <row r="461" spans="3:10" ht="12.75" customHeight="1" x14ac:dyDescent="0.2">
      <c r="C461" s="35"/>
      <c r="D461" s="35"/>
      <c r="E461" s="35"/>
      <c r="F461" s="35"/>
      <c r="H461" s="35"/>
      <c r="I461" s="35"/>
      <c r="J461" s="35"/>
    </row>
    <row r="462" spans="3:10" ht="12.75" customHeight="1" x14ac:dyDescent="0.2">
      <c r="C462" s="35"/>
      <c r="D462" s="35"/>
      <c r="E462" s="35"/>
      <c r="F462" s="35"/>
      <c r="H462" s="35"/>
      <c r="I462" s="35"/>
      <c r="J462" s="35"/>
    </row>
    <row r="463" spans="3:10" ht="12.75" customHeight="1" x14ac:dyDescent="0.2">
      <c r="C463" s="35"/>
      <c r="D463" s="35"/>
      <c r="E463" s="35"/>
      <c r="F463" s="35"/>
      <c r="H463" s="35"/>
      <c r="I463" s="35"/>
      <c r="J463" s="35"/>
    </row>
    <row r="464" spans="3:10" ht="12.75" customHeight="1" x14ac:dyDescent="0.2">
      <c r="C464" s="35"/>
      <c r="D464" s="35"/>
      <c r="E464" s="35"/>
      <c r="F464" s="35"/>
      <c r="H464" s="35"/>
      <c r="I464" s="35"/>
      <c r="J464" s="35"/>
    </row>
    <row r="465" spans="3:10" ht="12.75" customHeight="1" x14ac:dyDescent="0.2">
      <c r="C465" s="35"/>
      <c r="D465" s="35"/>
      <c r="E465" s="35"/>
      <c r="F465" s="35"/>
      <c r="H465" s="35"/>
      <c r="I465" s="35"/>
      <c r="J465" s="35"/>
    </row>
    <row r="466" spans="3:10" ht="12.75" customHeight="1" x14ac:dyDescent="0.2">
      <c r="C466" s="35"/>
      <c r="D466" s="35"/>
      <c r="E466" s="35"/>
      <c r="F466" s="35"/>
      <c r="H466" s="35"/>
      <c r="I466" s="35"/>
      <c r="J466" s="35"/>
    </row>
    <row r="467" spans="3:10" ht="12.75" customHeight="1" x14ac:dyDescent="0.2">
      <c r="C467" s="35"/>
      <c r="D467" s="35"/>
      <c r="E467" s="35"/>
      <c r="F467" s="35"/>
      <c r="H467" s="35"/>
      <c r="I467" s="35"/>
      <c r="J467" s="35"/>
    </row>
    <row r="468" spans="3:10" ht="12.75" customHeight="1" x14ac:dyDescent="0.2">
      <c r="C468" s="35"/>
      <c r="D468" s="35"/>
      <c r="E468" s="35"/>
      <c r="F468" s="35"/>
      <c r="H468" s="35"/>
      <c r="I468" s="35"/>
      <c r="J468" s="35"/>
    </row>
    <row r="469" spans="3:10" ht="12.75" customHeight="1" x14ac:dyDescent="0.2">
      <c r="C469" s="35"/>
      <c r="D469" s="35"/>
      <c r="E469" s="35"/>
      <c r="F469" s="35"/>
      <c r="H469" s="35"/>
      <c r="I469" s="35"/>
      <c r="J469" s="35"/>
    </row>
    <row r="470" spans="3:10" ht="12.75" customHeight="1" x14ac:dyDescent="0.2">
      <c r="C470" s="35"/>
      <c r="D470" s="35"/>
      <c r="E470" s="35"/>
      <c r="F470" s="35"/>
      <c r="H470" s="35"/>
      <c r="I470" s="35"/>
      <c r="J470" s="35"/>
    </row>
    <row r="471" spans="3:10" ht="12.75" customHeight="1" x14ac:dyDescent="0.2">
      <c r="C471" s="35"/>
      <c r="D471" s="35"/>
      <c r="E471" s="35"/>
      <c r="F471" s="35"/>
      <c r="H471" s="35"/>
      <c r="I471" s="35"/>
      <c r="J471" s="35"/>
    </row>
    <row r="472" spans="3:10" ht="12.75" customHeight="1" x14ac:dyDescent="0.2">
      <c r="C472" s="35"/>
      <c r="D472" s="35"/>
      <c r="E472" s="35"/>
      <c r="F472" s="35"/>
      <c r="H472" s="35"/>
      <c r="I472" s="35"/>
      <c r="J472" s="35"/>
    </row>
    <row r="473" spans="3:10" ht="12.75" customHeight="1" x14ac:dyDescent="0.2">
      <c r="C473" s="35"/>
      <c r="D473" s="35"/>
      <c r="E473" s="35"/>
      <c r="F473" s="35"/>
      <c r="H473" s="35"/>
      <c r="I473" s="35"/>
      <c r="J473" s="35"/>
    </row>
    <row r="474" spans="3:10" ht="12.75" customHeight="1" x14ac:dyDescent="0.2">
      <c r="C474" s="35"/>
      <c r="D474" s="35"/>
      <c r="E474" s="35"/>
      <c r="F474" s="35"/>
      <c r="H474" s="35"/>
      <c r="I474" s="35"/>
      <c r="J474" s="35"/>
    </row>
    <row r="475" spans="3:10" ht="12.75" customHeight="1" x14ac:dyDescent="0.2">
      <c r="C475" s="35"/>
      <c r="D475" s="35"/>
      <c r="E475" s="35"/>
      <c r="F475" s="35"/>
      <c r="H475" s="35"/>
      <c r="I475" s="35"/>
      <c r="J475" s="35"/>
    </row>
    <row r="476" spans="3:10" ht="12.75" customHeight="1" x14ac:dyDescent="0.2">
      <c r="C476" s="35"/>
      <c r="D476" s="35"/>
      <c r="E476" s="35"/>
      <c r="F476" s="35"/>
      <c r="H476" s="35"/>
      <c r="I476" s="35"/>
      <c r="J476" s="35"/>
    </row>
    <row r="477" spans="3:10" ht="12.75" customHeight="1" x14ac:dyDescent="0.2">
      <c r="C477" s="35"/>
      <c r="D477" s="35"/>
      <c r="E477" s="35"/>
      <c r="F477" s="35"/>
      <c r="H477" s="35"/>
      <c r="I477" s="35"/>
      <c r="J477" s="35"/>
    </row>
    <row r="478" spans="3:10" ht="12.75" customHeight="1" x14ac:dyDescent="0.2">
      <c r="C478" s="35"/>
      <c r="D478" s="35"/>
      <c r="E478" s="35"/>
      <c r="F478" s="35"/>
      <c r="H478" s="35"/>
      <c r="I478" s="35"/>
      <c r="J478" s="35"/>
    </row>
    <row r="479" spans="3:10" ht="12.75" customHeight="1" x14ac:dyDescent="0.2">
      <c r="C479" s="35"/>
      <c r="D479" s="35"/>
      <c r="E479" s="35"/>
      <c r="F479" s="35"/>
      <c r="H479" s="35"/>
      <c r="I479" s="35"/>
      <c r="J479" s="35"/>
    </row>
    <row r="480" spans="3:10" ht="12.75" customHeight="1" x14ac:dyDescent="0.2">
      <c r="C480" s="35"/>
      <c r="D480" s="35"/>
      <c r="E480" s="35"/>
      <c r="F480" s="35"/>
      <c r="H480" s="35"/>
      <c r="I480" s="35"/>
      <c r="J480" s="35"/>
    </row>
    <row r="481" spans="3:10" ht="12.75" customHeight="1" x14ac:dyDescent="0.2">
      <c r="C481" s="35"/>
      <c r="D481" s="35"/>
      <c r="E481" s="35"/>
      <c r="F481" s="35"/>
      <c r="H481" s="35"/>
      <c r="I481" s="35"/>
      <c r="J481" s="35"/>
    </row>
    <row r="482" spans="3:10" ht="12.75" customHeight="1" x14ac:dyDescent="0.2">
      <c r="C482" s="35"/>
      <c r="D482" s="35"/>
      <c r="E482" s="35"/>
      <c r="F482" s="35"/>
      <c r="H482" s="35"/>
      <c r="I482" s="35"/>
      <c r="J482" s="35"/>
    </row>
    <row r="483" spans="3:10" ht="12.75" customHeight="1" x14ac:dyDescent="0.2">
      <c r="C483" s="35"/>
      <c r="D483" s="35"/>
      <c r="E483" s="35"/>
      <c r="F483" s="35"/>
      <c r="H483" s="35"/>
      <c r="I483" s="35"/>
      <c r="J483" s="35"/>
    </row>
    <row r="484" spans="3:10" ht="12.75" customHeight="1" x14ac:dyDescent="0.2">
      <c r="C484" s="35"/>
      <c r="D484" s="35"/>
      <c r="E484" s="35"/>
      <c r="F484" s="35"/>
      <c r="H484" s="35"/>
      <c r="I484" s="35"/>
      <c r="J484" s="35"/>
    </row>
    <row r="485" spans="3:10" ht="12.75" customHeight="1" x14ac:dyDescent="0.2">
      <c r="C485" s="35"/>
      <c r="D485" s="35"/>
      <c r="E485" s="35"/>
      <c r="F485" s="35"/>
      <c r="H485" s="35"/>
      <c r="I485" s="35"/>
      <c r="J485" s="35"/>
    </row>
    <row r="486" spans="3:10" ht="12.75" customHeight="1" x14ac:dyDescent="0.2">
      <c r="C486" s="35"/>
      <c r="D486" s="35"/>
      <c r="E486" s="35"/>
      <c r="F486" s="35"/>
      <c r="H486" s="35"/>
      <c r="I486" s="35"/>
      <c r="J486" s="35"/>
    </row>
    <row r="487" spans="3:10" ht="12.75" customHeight="1" x14ac:dyDescent="0.2">
      <c r="C487" s="35"/>
      <c r="D487" s="35"/>
      <c r="E487" s="35"/>
      <c r="F487" s="35"/>
      <c r="H487" s="35"/>
      <c r="I487" s="35"/>
      <c r="J487" s="35"/>
    </row>
    <row r="488" spans="3:10" ht="12.75" customHeight="1" x14ac:dyDescent="0.2">
      <c r="C488" s="35"/>
      <c r="D488" s="35"/>
      <c r="E488" s="35"/>
      <c r="F488" s="35"/>
      <c r="H488" s="35"/>
      <c r="I488" s="35"/>
      <c r="J488" s="35"/>
    </row>
    <row r="489" spans="3:10" ht="12.75" customHeight="1" x14ac:dyDescent="0.2">
      <c r="C489" s="35"/>
      <c r="D489" s="35"/>
      <c r="E489" s="35"/>
      <c r="F489" s="35"/>
      <c r="H489" s="35"/>
      <c r="I489" s="35"/>
      <c r="J489" s="35"/>
    </row>
    <row r="490" spans="3:10" ht="12.75" customHeight="1" x14ac:dyDescent="0.2">
      <c r="C490" s="35"/>
      <c r="D490" s="35"/>
      <c r="E490" s="35"/>
      <c r="F490" s="35"/>
      <c r="H490" s="35"/>
      <c r="I490" s="35"/>
      <c r="J490" s="35"/>
    </row>
    <row r="491" spans="3:10" ht="12.75" customHeight="1" x14ac:dyDescent="0.2">
      <c r="C491" s="35"/>
      <c r="D491" s="35"/>
      <c r="E491" s="35"/>
      <c r="F491" s="35"/>
      <c r="H491" s="35"/>
      <c r="I491" s="35"/>
      <c r="J491" s="35"/>
    </row>
    <row r="492" spans="3:10" ht="12.75" customHeight="1" x14ac:dyDescent="0.2">
      <c r="C492" s="35"/>
      <c r="D492" s="35"/>
      <c r="E492" s="35"/>
      <c r="F492" s="35"/>
      <c r="H492" s="35"/>
      <c r="I492" s="35"/>
      <c r="J492" s="35"/>
    </row>
    <row r="493" spans="3:10" ht="12.75" customHeight="1" x14ac:dyDescent="0.2">
      <c r="C493" s="35"/>
      <c r="D493" s="35"/>
      <c r="E493" s="35"/>
      <c r="F493" s="35"/>
      <c r="H493" s="35"/>
      <c r="I493" s="35"/>
      <c r="J493" s="35"/>
    </row>
    <row r="494" spans="3:10" ht="12.75" customHeight="1" x14ac:dyDescent="0.2">
      <c r="C494" s="35"/>
      <c r="D494" s="35"/>
      <c r="E494" s="35"/>
      <c r="F494" s="35"/>
      <c r="H494" s="35"/>
      <c r="I494" s="35"/>
      <c r="J494" s="35"/>
    </row>
    <row r="495" spans="3:10" ht="12.75" customHeight="1" x14ac:dyDescent="0.2">
      <c r="C495" s="35"/>
      <c r="D495" s="35"/>
      <c r="E495" s="35"/>
      <c r="F495" s="35"/>
      <c r="H495" s="35"/>
      <c r="I495" s="35"/>
      <c r="J495" s="35"/>
    </row>
    <row r="496" spans="3:10" ht="12.75" customHeight="1" x14ac:dyDescent="0.2">
      <c r="C496" s="35"/>
      <c r="D496" s="35"/>
      <c r="E496" s="35"/>
      <c r="F496" s="35"/>
      <c r="H496" s="35"/>
      <c r="I496" s="35"/>
      <c r="J496" s="35"/>
    </row>
    <row r="497" spans="3:10" ht="12.75" customHeight="1" x14ac:dyDescent="0.2">
      <c r="C497" s="35"/>
      <c r="D497" s="35"/>
      <c r="E497" s="35"/>
      <c r="F497" s="35"/>
      <c r="H497" s="35"/>
      <c r="I497" s="35"/>
      <c r="J497" s="35"/>
    </row>
    <row r="498" spans="3:10" ht="12.75" customHeight="1" x14ac:dyDescent="0.2">
      <c r="C498" s="35"/>
      <c r="D498" s="35"/>
      <c r="E498" s="35"/>
      <c r="F498" s="35"/>
      <c r="H498" s="35"/>
      <c r="I498" s="35"/>
      <c r="J498" s="35"/>
    </row>
    <row r="499" spans="3:10" ht="12.75" customHeight="1" x14ac:dyDescent="0.2">
      <c r="C499" s="35"/>
      <c r="D499" s="35"/>
      <c r="E499" s="35"/>
      <c r="F499" s="35"/>
      <c r="H499" s="35"/>
      <c r="I499" s="35"/>
      <c r="J499" s="35"/>
    </row>
    <row r="500" spans="3:10" ht="12.75" customHeight="1" x14ac:dyDescent="0.2">
      <c r="C500" s="35"/>
      <c r="D500" s="35"/>
      <c r="E500" s="35"/>
      <c r="F500" s="35"/>
      <c r="H500" s="35"/>
      <c r="I500" s="35"/>
      <c r="J500" s="35"/>
    </row>
    <row r="501" spans="3:10" ht="12.75" customHeight="1" x14ac:dyDescent="0.2">
      <c r="C501" s="35"/>
      <c r="D501" s="35"/>
      <c r="E501" s="35"/>
      <c r="F501" s="35"/>
      <c r="H501" s="35"/>
      <c r="I501" s="35"/>
      <c r="J501" s="35"/>
    </row>
    <row r="502" spans="3:10" ht="12.75" customHeight="1" x14ac:dyDescent="0.2">
      <c r="C502" s="35"/>
      <c r="D502" s="35"/>
      <c r="E502" s="35"/>
      <c r="F502" s="35"/>
      <c r="H502" s="35"/>
      <c r="I502" s="35"/>
      <c r="J502" s="35"/>
    </row>
    <row r="503" spans="3:10" ht="12.75" customHeight="1" x14ac:dyDescent="0.2">
      <c r="C503" s="35"/>
      <c r="D503" s="35"/>
      <c r="E503" s="35"/>
      <c r="F503" s="35"/>
      <c r="H503" s="35"/>
      <c r="I503" s="35"/>
      <c r="J503" s="35"/>
    </row>
    <row r="504" spans="3:10" ht="12.75" customHeight="1" x14ac:dyDescent="0.2">
      <c r="C504" s="35"/>
      <c r="D504" s="35"/>
      <c r="E504" s="35"/>
      <c r="F504" s="35"/>
      <c r="H504" s="35"/>
      <c r="I504" s="35"/>
      <c r="J504" s="35"/>
    </row>
    <row r="505" spans="3:10" ht="12.75" customHeight="1" x14ac:dyDescent="0.2">
      <c r="C505" s="35"/>
      <c r="D505" s="35"/>
      <c r="E505" s="35"/>
      <c r="F505" s="35"/>
      <c r="H505" s="35"/>
      <c r="I505" s="35"/>
      <c r="J505" s="35"/>
    </row>
    <row r="506" spans="3:10" ht="12.75" customHeight="1" x14ac:dyDescent="0.2">
      <c r="C506" s="35"/>
      <c r="D506" s="35"/>
      <c r="E506" s="35"/>
      <c r="F506" s="35"/>
      <c r="H506" s="35"/>
      <c r="I506" s="35"/>
      <c r="J506" s="35"/>
    </row>
    <row r="507" spans="3:10" ht="12.75" customHeight="1" x14ac:dyDescent="0.2">
      <c r="C507" s="35"/>
      <c r="D507" s="35"/>
      <c r="E507" s="35"/>
      <c r="F507" s="35"/>
      <c r="H507" s="35"/>
      <c r="I507" s="35"/>
      <c r="J507" s="35"/>
    </row>
    <row r="508" spans="3:10" ht="12.75" customHeight="1" x14ac:dyDescent="0.2">
      <c r="C508" s="35"/>
      <c r="D508" s="35"/>
      <c r="E508" s="35"/>
      <c r="F508" s="35"/>
      <c r="H508" s="35"/>
      <c r="I508" s="35"/>
      <c r="J508" s="35"/>
    </row>
    <row r="509" spans="3:10" ht="12.75" customHeight="1" x14ac:dyDescent="0.2">
      <c r="C509" s="35"/>
      <c r="D509" s="35"/>
      <c r="E509" s="35"/>
      <c r="F509" s="35"/>
      <c r="H509" s="35"/>
      <c r="I509" s="35"/>
      <c r="J509" s="35"/>
    </row>
    <row r="510" spans="3:10" ht="12.75" customHeight="1" x14ac:dyDescent="0.2">
      <c r="C510" s="35"/>
      <c r="D510" s="35"/>
      <c r="E510" s="35"/>
      <c r="F510" s="35"/>
      <c r="H510" s="35"/>
      <c r="I510" s="35"/>
      <c r="J510" s="35"/>
    </row>
    <row r="511" spans="3:10" ht="12.75" customHeight="1" x14ac:dyDescent="0.2">
      <c r="C511" s="35"/>
      <c r="D511" s="35"/>
      <c r="E511" s="35"/>
      <c r="F511" s="35"/>
      <c r="H511" s="35"/>
      <c r="I511" s="35"/>
      <c r="J511" s="35"/>
    </row>
    <row r="512" spans="3:10" ht="12.75" customHeight="1" x14ac:dyDescent="0.2">
      <c r="C512" s="35"/>
      <c r="D512" s="35"/>
      <c r="E512" s="35"/>
      <c r="F512" s="35"/>
      <c r="H512" s="35"/>
      <c r="I512" s="35"/>
      <c r="J512" s="35"/>
    </row>
    <row r="513" spans="3:10" ht="12.75" customHeight="1" x14ac:dyDescent="0.2">
      <c r="C513" s="35"/>
      <c r="D513" s="35"/>
      <c r="E513" s="35"/>
      <c r="F513" s="35"/>
      <c r="H513" s="35"/>
      <c r="I513" s="35"/>
      <c r="J513" s="35"/>
    </row>
    <row r="514" spans="3:10" ht="12.75" customHeight="1" x14ac:dyDescent="0.2">
      <c r="C514" s="35"/>
      <c r="D514" s="35"/>
      <c r="E514" s="35"/>
      <c r="F514" s="35"/>
      <c r="H514" s="35"/>
      <c r="I514" s="35"/>
      <c r="J514" s="35"/>
    </row>
    <row r="515" spans="3:10" ht="12.75" customHeight="1" x14ac:dyDescent="0.2">
      <c r="C515" s="35"/>
      <c r="D515" s="35"/>
      <c r="E515" s="35"/>
      <c r="F515" s="35"/>
      <c r="H515" s="35"/>
      <c r="I515" s="35"/>
      <c r="J515" s="35"/>
    </row>
    <row r="516" spans="3:10" ht="12.75" customHeight="1" x14ac:dyDescent="0.2">
      <c r="C516" s="35"/>
      <c r="D516" s="35"/>
      <c r="E516" s="35"/>
      <c r="F516" s="35"/>
      <c r="H516" s="35"/>
      <c r="I516" s="35"/>
      <c r="J516" s="35"/>
    </row>
    <row r="517" spans="3:10" ht="12.75" customHeight="1" x14ac:dyDescent="0.2">
      <c r="C517" s="35"/>
      <c r="D517" s="35"/>
      <c r="E517" s="35"/>
      <c r="F517" s="35"/>
      <c r="H517" s="35"/>
      <c r="I517" s="35"/>
      <c r="J517" s="35"/>
    </row>
    <row r="518" spans="3:10" ht="12.75" customHeight="1" x14ac:dyDescent="0.2">
      <c r="C518" s="35"/>
      <c r="D518" s="35"/>
      <c r="E518" s="35"/>
      <c r="F518" s="35"/>
      <c r="H518" s="35"/>
      <c r="I518" s="35"/>
      <c r="J518" s="35"/>
    </row>
    <row r="519" spans="3:10" ht="12.75" customHeight="1" x14ac:dyDescent="0.2">
      <c r="C519" s="35"/>
      <c r="D519" s="35"/>
      <c r="E519" s="35"/>
      <c r="F519" s="35"/>
      <c r="H519" s="35"/>
      <c r="I519" s="35"/>
      <c r="J519" s="35"/>
    </row>
    <row r="520" spans="3:10" ht="12.75" customHeight="1" x14ac:dyDescent="0.2">
      <c r="C520" s="35"/>
      <c r="D520" s="35"/>
      <c r="E520" s="35"/>
      <c r="F520" s="35"/>
      <c r="H520" s="35"/>
      <c r="I520" s="35"/>
      <c r="J520" s="35"/>
    </row>
    <row r="521" spans="3:10" ht="12.75" customHeight="1" x14ac:dyDescent="0.2">
      <c r="C521" s="35"/>
      <c r="D521" s="35"/>
      <c r="E521" s="35"/>
      <c r="F521" s="35"/>
      <c r="H521" s="35"/>
      <c r="I521" s="35"/>
      <c r="J521" s="35"/>
    </row>
    <row r="522" spans="3:10" ht="12.75" customHeight="1" x14ac:dyDescent="0.2">
      <c r="C522" s="35"/>
      <c r="D522" s="35"/>
      <c r="E522" s="35"/>
      <c r="F522" s="35"/>
      <c r="H522" s="35"/>
      <c r="I522" s="35"/>
      <c r="J522" s="35"/>
    </row>
    <row r="523" spans="3:10" ht="12.75" customHeight="1" x14ac:dyDescent="0.2">
      <c r="C523" s="35"/>
      <c r="D523" s="35"/>
      <c r="E523" s="35"/>
      <c r="F523" s="35"/>
      <c r="H523" s="35"/>
      <c r="I523" s="35"/>
      <c r="J523" s="35"/>
    </row>
    <row r="524" spans="3:10" ht="12.75" customHeight="1" x14ac:dyDescent="0.2">
      <c r="C524" s="35"/>
      <c r="D524" s="35"/>
      <c r="E524" s="35"/>
      <c r="F524" s="35"/>
      <c r="H524" s="35"/>
      <c r="I524" s="35"/>
      <c r="J524" s="35"/>
    </row>
    <row r="525" spans="3:10" ht="12.75" customHeight="1" x14ac:dyDescent="0.2">
      <c r="C525" s="35"/>
      <c r="D525" s="35"/>
      <c r="E525" s="35"/>
      <c r="F525" s="35"/>
      <c r="H525" s="35"/>
      <c r="I525" s="35"/>
      <c r="J525" s="35"/>
    </row>
    <row r="526" spans="3:10" ht="12.75" customHeight="1" x14ac:dyDescent="0.2">
      <c r="C526" s="35"/>
      <c r="D526" s="35"/>
      <c r="E526" s="35"/>
      <c r="F526" s="35"/>
      <c r="H526" s="35"/>
      <c r="I526" s="35"/>
      <c r="J526" s="35"/>
    </row>
    <row r="527" spans="3:10" ht="12.75" customHeight="1" x14ac:dyDescent="0.2">
      <c r="C527" s="35"/>
      <c r="D527" s="35"/>
      <c r="E527" s="35"/>
      <c r="F527" s="35"/>
      <c r="H527" s="35"/>
      <c r="I527" s="35"/>
      <c r="J527" s="35"/>
    </row>
    <row r="528" spans="3:10" ht="12.75" customHeight="1" x14ac:dyDescent="0.2">
      <c r="C528" s="35"/>
      <c r="D528" s="35"/>
      <c r="E528" s="35"/>
      <c r="F528" s="35"/>
      <c r="H528" s="35"/>
      <c r="I528" s="35"/>
      <c r="J528" s="35"/>
    </row>
    <row r="529" spans="3:10" ht="12.75" customHeight="1" x14ac:dyDescent="0.2">
      <c r="C529" s="35"/>
      <c r="D529" s="35"/>
      <c r="E529" s="35"/>
      <c r="F529" s="35"/>
      <c r="H529" s="35"/>
      <c r="I529" s="35"/>
      <c r="J529" s="35"/>
    </row>
    <row r="530" spans="3:10" ht="12.75" customHeight="1" x14ac:dyDescent="0.2">
      <c r="C530" s="35"/>
      <c r="D530" s="35"/>
      <c r="E530" s="35"/>
      <c r="F530" s="35"/>
      <c r="H530" s="35"/>
      <c r="I530" s="35"/>
      <c r="J530" s="35"/>
    </row>
    <row r="531" spans="3:10" ht="12.75" customHeight="1" x14ac:dyDescent="0.2">
      <c r="C531" s="35"/>
      <c r="D531" s="35"/>
      <c r="E531" s="35"/>
      <c r="F531" s="35"/>
      <c r="H531" s="35"/>
      <c r="I531" s="35"/>
      <c r="J531" s="35"/>
    </row>
    <row r="532" spans="3:10" ht="12.75" customHeight="1" x14ac:dyDescent="0.2">
      <c r="C532" s="35"/>
      <c r="D532" s="35"/>
      <c r="E532" s="35"/>
      <c r="F532" s="35"/>
      <c r="H532" s="35"/>
      <c r="I532" s="35"/>
      <c r="J532" s="35"/>
    </row>
    <row r="533" spans="3:10" ht="12.75" customHeight="1" x14ac:dyDescent="0.2">
      <c r="C533" s="35"/>
      <c r="D533" s="35"/>
      <c r="E533" s="35"/>
      <c r="F533" s="35"/>
      <c r="H533" s="35"/>
      <c r="I533" s="35"/>
      <c r="J533" s="35"/>
    </row>
    <row r="534" spans="3:10" ht="12.75" customHeight="1" x14ac:dyDescent="0.2">
      <c r="C534" s="35"/>
      <c r="D534" s="35"/>
      <c r="E534" s="35"/>
      <c r="F534" s="35"/>
      <c r="H534" s="35"/>
      <c r="I534" s="35"/>
      <c r="J534" s="35"/>
    </row>
    <row r="535" spans="3:10" ht="12.75" customHeight="1" x14ac:dyDescent="0.2">
      <c r="C535" s="35"/>
      <c r="D535" s="35"/>
      <c r="E535" s="35"/>
      <c r="F535" s="35"/>
      <c r="H535" s="35"/>
      <c r="I535" s="35"/>
      <c r="J535" s="35"/>
    </row>
    <row r="536" spans="3:10" ht="12.75" customHeight="1" x14ac:dyDescent="0.2">
      <c r="C536" s="35"/>
      <c r="D536" s="35"/>
      <c r="E536" s="35"/>
      <c r="F536" s="35"/>
      <c r="H536" s="35"/>
      <c r="I536" s="35"/>
      <c r="J536" s="35"/>
    </row>
    <row r="537" spans="3:10" ht="12.75" customHeight="1" x14ac:dyDescent="0.2">
      <c r="C537" s="35"/>
      <c r="D537" s="35"/>
      <c r="E537" s="35"/>
      <c r="F537" s="35"/>
      <c r="H537" s="35"/>
      <c r="I537" s="35"/>
      <c r="J537" s="35"/>
    </row>
    <row r="538" spans="3:10" ht="12.75" customHeight="1" x14ac:dyDescent="0.2">
      <c r="C538" s="35"/>
      <c r="D538" s="35"/>
      <c r="E538" s="35"/>
      <c r="F538" s="35"/>
      <c r="H538" s="35"/>
      <c r="I538" s="35"/>
      <c r="J538" s="35"/>
    </row>
    <row r="539" spans="3:10" ht="12.75" customHeight="1" x14ac:dyDescent="0.2">
      <c r="C539" s="35"/>
      <c r="D539" s="35"/>
      <c r="E539" s="35"/>
      <c r="F539" s="35"/>
      <c r="H539" s="35"/>
      <c r="I539" s="35"/>
      <c r="J539" s="35"/>
    </row>
    <row r="540" spans="3:10" ht="12.75" customHeight="1" x14ac:dyDescent="0.2">
      <c r="C540" s="35"/>
      <c r="D540" s="35"/>
      <c r="E540" s="35"/>
      <c r="F540" s="35"/>
      <c r="H540" s="35"/>
      <c r="I540" s="35"/>
      <c r="J540" s="35"/>
    </row>
    <row r="541" spans="3:10" ht="12.75" customHeight="1" x14ac:dyDescent="0.2">
      <c r="C541" s="35"/>
      <c r="D541" s="35"/>
      <c r="E541" s="35"/>
      <c r="F541" s="35"/>
      <c r="H541" s="35"/>
      <c r="I541" s="35"/>
      <c r="J541" s="35"/>
    </row>
    <row r="542" spans="3:10" ht="12.75" customHeight="1" x14ac:dyDescent="0.2">
      <c r="C542" s="35"/>
      <c r="D542" s="35"/>
      <c r="E542" s="35"/>
      <c r="F542" s="35"/>
      <c r="H542" s="35"/>
      <c r="I542" s="35"/>
      <c r="J542" s="35"/>
    </row>
    <row r="543" spans="3:10" ht="12.75" customHeight="1" x14ac:dyDescent="0.2">
      <c r="C543" s="35"/>
      <c r="D543" s="35"/>
      <c r="E543" s="35"/>
      <c r="F543" s="35"/>
      <c r="H543" s="35"/>
      <c r="I543" s="35"/>
      <c r="J543" s="35"/>
    </row>
    <row r="544" spans="3:10" ht="12.75" customHeight="1" x14ac:dyDescent="0.2">
      <c r="C544" s="35"/>
      <c r="D544" s="35"/>
      <c r="E544" s="35"/>
      <c r="F544" s="35"/>
      <c r="H544" s="35"/>
      <c r="I544" s="35"/>
      <c r="J544" s="35"/>
    </row>
    <row r="545" spans="3:10" ht="12.75" customHeight="1" x14ac:dyDescent="0.2">
      <c r="C545" s="35"/>
      <c r="D545" s="35"/>
      <c r="E545" s="35"/>
      <c r="F545" s="35"/>
      <c r="H545" s="35"/>
      <c r="I545" s="35"/>
      <c r="J545" s="35"/>
    </row>
    <row r="546" spans="3:10" ht="12.75" customHeight="1" x14ac:dyDescent="0.2">
      <c r="C546" s="35"/>
      <c r="D546" s="35"/>
      <c r="E546" s="35"/>
      <c r="F546" s="35"/>
      <c r="H546" s="35"/>
      <c r="I546" s="35"/>
      <c r="J546" s="35"/>
    </row>
    <row r="547" spans="3:10" ht="12.75" customHeight="1" x14ac:dyDescent="0.2">
      <c r="C547" s="35"/>
      <c r="D547" s="35"/>
      <c r="E547" s="35"/>
      <c r="F547" s="35"/>
      <c r="H547" s="35"/>
      <c r="I547" s="35"/>
      <c r="J547" s="35"/>
    </row>
    <row r="548" spans="3:10" ht="12.75" customHeight="1" x14ac:dyDescent="0.2">
      <c r="C548" s="35"/>
      <c r="D548" s="35"/>
      <c r="E548" s="35"/>
      <c r="F548" s="35"/>
      <c r="H548" s="35"/>
      <c r="I548" s="35"/>
      <c r="J548" s="35"/>
    </row>
    <row r="549" spans="3:10" ht="12.75" customHeight="1" x14ac:dyDescent="0.2">
      <c r="C549" s="35"/>
      <c r="D549" s="35"/>
      <c r="E549" s="35"/>
      <c r="F549" s="35"/>
      <c r="H549" s="35"/>
      <c r="I549" s="35"/>
      <c r="J549" s="35"/>
    </row>
    <row r="550" spans="3:10" ht="12.75" customHeight="1" x14ac:dyDescent="0.2">
      <c r="C550" s="35"/>
      <c r="D550" s="35"/>
      <c r="E550" s="35"/>
      <c r="F550" s="35"/>
      <c r="H550" s="35"/>
      <c r="I550" s="35"/>
      <c r="J550" s="35"/>
    </row>
    <row r="551" spans="3:10" ht="12.75" customHeight="1" x14ac:dyDescent="0.2">
      <c r="C551" s="35"/>
      <c r="D551" s="35"/>
      <c r="E551" s="35"/>
      <c r="F551" s="35"/>
      <c r="H551" s="35"/>
      <c r="I551" s="35"/>
      <c r="J551" s="35"/>
    </row>
    <row r="552" spans="3:10" ht="12.75" customHeight="1" x14ac:dyDescent="0.2">
      <c r="C552" s="35"/>
      <c r="D552" s="35"/>
      <c r="E552" s="35"/>
      <c r="F552" s="35"/>
      <c r="H552" s="35"/>
      <c r="I552" s="35"/>
      <c r="J552" s="35"/>
    </row>
    <row r="553" spans="3:10" ht="12.75" customHeight="1" x14ac:dyDescent="0.2">
      <c r="C553" s="35"/>
      <c r="D553" s="35"/>
      <c r="E553" s="35"/>
      <c r="F553" s="35"/>
      <c r="H553" s="35"/>
      <c r="I553" s="35"/>
      <c r="J553" s="35"/>
    </row>
    <row r="554" spans="3:10" ht="12.75" customHeight="1" x14ac:dyDescent="0.2">
      <c r="C554" s="35"/>
      <c r="D554" s="35"/>
      <c r="E554" s="35"/>
      <c r="F554" s="35"/>
      <c r="H554" s="35"/>
      <c r="I554" s="35"/>
      <c r="J554" s="35"/>
    </row>
    <row r="555" spans="3:10" ht="12.75" customHeight="1" x14ac:dyDescent="0.2">
      <c r="C555" s="35"/>
      <c r="D555" s="35"/>
      <c r="E555" s="35"/>
      <c r="F555" s="35"/>
      <c r="H555" s="35"/>
      <c r="I555" s="35"/>
      <c r="J555" s="35"/>
    </row>
    <row r="556" spans="3:10" ht="12.75" customHeight="1" x14ac:dyDescent="0.2">
      <c r="C556" s="35"/>
      <c r="D556" s="35"/>
      <c r="E556" s="35"/>
      <c r="F556" s="35"/>
      <c r="H556" s="35"/>
      <c r="I556" s="35"/>
      <c r="J556" s="35"/>
    </row>
    <row r="557" spans="3:10" ht="12.75" customHeight="1" x14ac:dyDescent="0.2">
      <c r="C557" s="35"/>
      <c r="D557" s="35"/>
      <c r="E557" s="35"/>
      <c r="F557" s="35"/>
      <c r="H557" s="35"/>
      <c r="I557" s="35"/>
      <c r="J557" s="35"/>
    </row>
    <row r="558" spans="3:10" ht="12.75" customHeight="1" x14ac:dyDescent="0.2">
      <c r="C558" s="35"/>
      <c r="D558" s="35"/>
      <c r="E558" s="35"/>
      <c r="F558" s="35"/>
      <c r="H558" s="35"/>
      <c r="I558" s="35"/>
      <c r="J558" s="35"/>
    </row>
    <row r="559" spans="3:10" ht="12.75" customHeight="1" x14ac:dyDescent="0.2">
      <c r="C559" s="35"/>
      <c r="D559" s="35"/>
      <c r="E559" s="35"/>
      <c r="F559" s="35"/>
      <c r="H559" s="35"/>
      <c r="I559" s="35"/>
      <c r="J559" s="35"/>
    </row>
    <row r="560" spans="3:10" ht="12.75" customHeight="1" x14ac:dyDescent="0.2">
      <c r="C560" s="35"/>
      <c r="D560" s="35"/>
      <c r="E560" s="35"/>
      <c r="F560" s="35"/>
      <c r="H560" s="35"/>
      <c r="I560" s="35"/>
      <c r="J560" s="35"/>
    </row>
    <row r="561" spans="3:10" ht="12.75" customHeight="1" x14ac:dyDescent="0.2">
      <c r="C561" s="35"/>
      <c r="D561" s="35"/>
      <c r="E561" s="35"/>
      <c r="F561" s="35"/>
      <c r="H561" s="35"/>
      <c r="I561" s="35"/>
      <c r="J561" s="35"/>
    </row>
    <row r="562" spans="3:10" ht="12.75" customHeight="1" x14ac:dyDescent="0.2">
      <c r="C562" s="35"/>
      <c r="D562" s="35"/>
      <c r="E562" s="35"/>
      <c r="F562" s="35"/>
      <c r="H562" s="35"/>
      <c r="I562" s="35"/>
      <c r="J562" s="35"/>
    </row>
    <row r="563" spans="3:10" ht="12.75" customHeight="1" x14ac:dyDescent="0.2">
      <c r="C563" s="35"/>
      <c r="D563" s="35"/>
      <c r="E563" s="35"/>
      <c r="F563" s="35"/>
      <c r="H563" s="35"/>
      <c r="I563" s="35"/>
      <c r="J563" s="35"/>
    </row>
    <row r="564" spans="3:10" ht="12.75" customHeight="1" x14ac:dyDescent="0.2">
      <c r="C564" s="35"/>
      <c r="D564" s="35"/>
      <c r="E564" s="35"/>
      <c r="F564" s="35"/>
      <c r="H564" s="35"/>
      <c r="I564" s="35"/>
      <c r="J564" s="35"/>
    </row>
    <row r="565" spans="3:10" ht="12.75" customHeight="1" x14ac:dyDescent="0.2">
      <c r="C565" s="35"/>
      <c r="D565" s="35"/>
      <c r="E565" s="35"/>
      <c r="F565" s="35"/>
      <c r="H565" s="35"/>
      <c r="I565" s="35"/>
      <c r="J565" s="35"/>
    </row>
    <row r="566" spans="3:10" ht="12.75" customHeight="1" x14ac:dyDescent="0.2">
      <c r="C566" s="35"/>
      <c r="D566" s="35"/>
      <c r="E566" s="35"/>
      <c r="F566" s="35"/>
      <c r="H566" s="35"/>
      <c r="I566" s="35"/>
      <c r="J566" s="35"/>
    </row>
    <row r="567" spans="3:10" ht="12.75" customHeight="1" x14ac:dyDescent="0.2">
      <c r="C567" s="35"/>
      <c r="D567" s="35"/>
      <c r="E567" s="35"/>
      <c r="F567" s="35"/>
      <c r="H567" s="35"/>
      <c r="I567" s="35"/>
      <c r="J567" s="35"/>
    </row>
    <row r="568" spans="3:10" ht="12.75" customHeight="1" x14ac:dyDescent="0.2">
      <c r="C568" s="35"/>
      <c r="D568" s="35"/>
      <c r="E568" s="35"/>
      <c r="F568" s="35"/>
      <c r="H568" s="35"/>
      <c r="I568" s="35"/>
      <c r="J568" s="35"/>
    </row>
    <row r="569" spans="3:10" ht="12.75" customHeight="1" x14ac:dyDescent="0.2">
      <c r="C569" s="35"/>
      <c r="D569" s="35"/>
      <c r="E569" s="35"/>
      <c r="F569" s="35"/>
      <c r="H569" s="35"/>
      <c r="I569" s="35"/>
      <c r="J569" s="35"/>
    </row>
    <row r="570" spans="3:10" ht="12.75" customHeight="1" x14ac:dyDescent="0.2">
      <c r="C570" s="35"/>
      <c r="D570" s="35"/>
      <c r="E570" s="35"/>
      <c r="F570" s="35"/>
      <c r="H570" s="35"/>
      <c r="I570" s="35"/>
      <c r="J570" s="35"/>
    </row>
    <row r="571" spans="3:10" ht="12.75" customHeight="1" x14ac:dyDescent="0.2">
      <c r="C571" s="35"/>
      <c r="D571" s="35"/>
      <c r="E571" s="35"/>
      <c r="F571" s="35"/>
      <c r="H571" s="35"/>
      <c r="I571" s="35"/>
      <c r="J571" s="35"/>
    </row>
    <row r="572" spans="3:10" ht="12.75" customHeight="1" x14ac:dyDescent="0.2">
      <c r="C572" s="35"/>
      <c r="D572" s="35"/>
      <c r="E572" s="35"/>
      <c r="F572" s="35"/>
      <c r="H572" s="35"/>
      <c r="I572" s="35"/>
      <c r="J572" s="35"/>
    </row>
    <row r="573" spans="3:10" ht="12.75" customHeight="1" x14ac:dyDescent="0.2">
      <c r="C573" s="35"/>
      <c r="D573" s="35"/>
      <c r="E573" s="35"/>
      <c r="F573" s="35"/>
      <c r="H573" s="35"/>
      <c r="I573" s="35"/>
      <c r="J573" s="35"/>
    </row>
    <row r="574" spans="3:10" ht="12.75" customHeight="1" x14ac:dyDescent="0.2">
      <c r="C574" s="35"/>
      <c r="D574" s="35"/>
      <c r="E574" s="35"/>
      <c r="F574" s="35"/>
      <c r="H574" s="35"/>
      <c r="I574" s="35"/>
      <c r="J574" s="35"/>
    </row>
    <row r="575" spans="3:10" ht="12.75" customHeight="1" x14ac:dyDescent="0.2">
      <c r="C575" s="35"/>
      <c r="D575" s="35"/>
      <c r="E575" s="35"/>
      <c r="F575" s="35"/>
      <c r="H575" s="35"/>
      <c r="I575" s="35"/>
      <c r="J575" s="35"/>
    </row>
    <row r="576" spans="3:10" ht="12.75" customHeight="1" x14ac:dyDescent="0.2">
      <c r="C576" s="35"/>
      <c r="D576" s="35"/>
      <c r="E576" s="35"/>
      <c r="F576" s="35"/>
      <c r="H576" s="35"/>
      <c r="I576" s="35"/>
      <c r="J576" s="35"/>
    </row>
    <row r="577" spans="3:10" ht="12.75" customHeight="1" x14ac:dyDescent="0.2">
      <c r="C577" s="35"/>
      <c r="D577" s="35"/>
      <c r="E577" s="35"/>
      <c r="F577" s="35"/>
      <c r="H577" s="35"/>
      <c r="I577" s="35"/>
      <c r="J577" s="35"/>
    </row>
    <row r="578" spans="3:10" ht="12.75" customHeight="1" x14ac:dyDescent="0.2">
      <c r="C578" s="35"/>
      <c r="D578" s="35"/>
      <c r="E578" s="35"/>
      <c r="F578" s="35"/>
      <c r="H578" s="35"/>
      <c r="I578" s="35"/>
      <c r="J578" s="35"/>
    </row>
    <row r="579" spans="3:10" ht="12.75" customHeight="1" x14ac:dyDescent="0.2">
      <c r="C579" s="35"/>
      <c r="D579" s="35"/>
      <c r="E579" s="35"/>
      <c r="F579" s="35"/>
      <c r="H579" s="35"/>
      <c r="I579" s="35"/>
      <c r="J579" s="35"/>
    </row>
    <row r="580" spans="3:10" ht="12.75" customHeight="1" x14ac:dyDescent="0.2">
      <c r="C580" s="35"/>
      <c r="D580" s="35"/>
      <c r="E580" s="35"/>
      <c r="F580" s="35"/>
      <c r="H580" s="35"/>
      <c r="I580" s="35"/>
      <c r="J580" s="35"/>
    </row>
    <row r="581" spans="3:10" ht="12.75" customHeight="1" x14ac:dyDescent="0.2">
      <c r="C581" s="35"/>
      <c r="D581" s="35"/>
      <c r="E581" s="35"/>
      <c r="F581" s="35"/>
      <c r="H581" s="35"/>
      <c r="I581" s="35"/>
      <c r="J581" s="35"/>
    </row>
    <row r="582" spans="3:10" ht="12.75" customHeight="1" x14ac:dyDescent="0.2">
      <c r="C582" s="35"/>
      <c r="D582" s="35"/>
      <c r="E582" s="35"/>
      <c r="F582" s="35"/>
      <c r="H582" s="35"/>
      <c r="I582" s="35"/>
      <c r="J582" s="35"/>
    </row>
    <row r="583" spans="3:10" ht="12.75" customHeight="1" x14ac:dyDescent="0.2">
      <c r="C583" s="35"/>
      <c r="D583" s="35"/>
      <c r="E583" s="35"/>
      <c r="F583" s="35"/>
      <c r="H583" s="35"/>
      <c r="I583" s="35"/>
      <c r="J583" s="35"/>
    </row>
    <row r="584" spans="3:10" ht="12.75" customHeight="1" x14ac:dyDescent="0.2">
      <c r="C584" s="35"/>
      <c r="D584" s="35"/>
      <c r="E584" s="35"/>
      <c r="F584" s="35"/>
      <c r="H584" s="35"/>
      <c r="I584" s="35"/>
      <c r="J584" s="35"/>
    </row>
    <row r="585" spans="3:10" ht="12.75" customHeight="1" x14ac:dyDescent="0.2">
      <c r="C585" s="35"/>
      <c r="D585" s="35"/>
      <c r="E585" s="35"/>
      <c r="F585" s="35"/>
      <c r="H585" s="35"/>
      <c r="I585" s="35"/>
      <c r="J585" s="35"/>
    </row>
    <row r="586" spans="3:10" ht="12.75" customHeight="1" x14ac:dyDescent="0.2">
      <c r="C586" s="35"/>
      <c r="D586" s="35"/>
      <c r="E586" s="35"/>
      <c r="F586" s="35"/>
      <c r="H586" s="35"/>
      <c r="I586" s="35"/>
      <c r="J586" s="35"/>
    </row>
    <row r="587" spans="3:10" ht="12.75" customHeight="1" x14ac:dyDescent="0.2">
      <c r="C587" s="35"/>
      <c r="D587" s="35"/>
      <c r="E587" s="35"/>
      <c r="F587" s="35"/>
      <c r="H587" s="35"/>
      <c r="I587" s="35"/>
      <c r="J587" s="35"/>
    </row>
    <row r="588" spans="3:10" ht="12.75" customHeight="1" x14ac:dyDescent="0.2">
      <c r="C588" s="35"/>
      <c r="D588" s="35"/>
      <c r="E588" s="35"/>
      <c r="F588" s="35"/>
      <c r="H588" s="35"/>
      <c r="I588" s="35"/>
      <c r="J588" s="35"/>
    </row>
    <row r="589" spans="3:10" ht="12.75" customHeight="1" x14ac:dyDescent="0.2">
      <c r="C589" s="35"/>
      <c r="D589" s="35"/>
      <c r="E589" s="35"/>
      <c r="F589" s="35"/>
      <c r="H589" s="35"/>
      <c r="I589" s="35"/>
      <c r="J589" s="35"/>
    </row>
    <row r="590" spans="3:10" ht="12.75" customHeight="1" x14ac:dyDescent="0.2">
      <c r="C590" s="35"/>
      <c r="D590" s="35"/>
      <c r="E590" s="35"/>
      <c r="F590" s="35"/>
      <c r="H590" s="35"/>
      <c r="I590" s="35"/>
      <c r="J590" s="35"/>
    </row>
    <row r="591" spans="3:10" ht="12.75" customHeight="1" x14ac:dyDescent="0.2">
      <c r="C591" s="35"/>
      <c r="D591" s="35"/>
      <c r="E591" s="35"/>
      <c r="F591" s="35"/>
      <c r="H591" s="35"/>
      <c r="I591" s="35"/>
      <c r="J591" s="35"/>
    </row>
    <row r="592" spans="3:10" ht="12.75" customHeight="1" x14ac:dyDescent="0.2">
      <c r="C592" s="35"/>
      <c r="D592" s="35"/>
      <c r="E592" s="35"/>
      <c r="F592" s="35"/>
      <c r="H592" s="35"/>
      <c r="I592" s="35"/>
      <c r="J592" s="35"/>
    </row>
    <row r="593" spans="3:10" ht="12.75" customHeight="1" x14ac:dyDescent="0.2">
      <c r="C593" s="35"/>
      <c r="D593" s="35"/>
      <c r="E593" s="35"/>
      <c r="F593" s="35"/>
      <c r="H593" s="35"/>
      <c r="I593" s="35"/>
      <c r="J593" s="35"/>
    </row>
    <row r="594" spans="3:10" ht="12.75" customHeight="1" x14ac:dyDescent="0.2">
      <c r="C594" s="35"/>
      <c r="D594" s="35"/>
      <c r="E594" s="35"/>
      <c r="F594" s="35"/>
      <c r="H594" s="35"/>
      <c r="I594" s="35"/>
      <c r="J594" s="35"/>
    </row>
    <row r="595" spans="3:10" ht="12.75" customHeight="1" x14ac:dyDescent="0.2">
      <c r="C595" s="35"/>
      <c r="D595" s="35"/>
      <c r="E595" s="35"/>
      <c r="F595" s="35"/>
      <c r="H595" s="35"/>
      <c r="I595" s="35"/>
      <c r="J595" s="35"/>
    </row>
    <row r="596" spans="3:10" ht="12.75" customHeight="1" x14ac:dyDescent="0.2">
      <c r="C596" s="35"/>
      <c r="D596" s="35"/>
      <c r="E596" s="35"/>
      <c r="F596" s="35"/>
      <c r="H596" s="35"/>
      <c r="I596" s="35"/>
      <c r="J596" s="35"/>
    </row>
    <row r="597" spans="3:10" ht="12.75" customHeight="1" x14ac:dyDescent="0.2">
      <c r="C597" s="35"/>
      <c r="D597" s="35"/>
      <c r="E597" s="35"/>
      <c r="F597" s="35"/>
      <c r="H597" s="35"/>
      <c r="I597" s="35"/>
      <c r="J597" s="35"/>
    </row>
    <row r="598" spans="3:10" ht="12.75" customHeight="1" x14ac:dyDescent="0.2">
      <c r="C598" s="35"/>
      <c r="D598" s="35"/>
      <c r="E598" s="35"/>
      <c r="F598" s="35"/>
      <c r="H598" s="35"/>
      <c r="I598" s="35"/>
      <c r="J598" s="35"/>
    </row>
    <row r="599" spans="3:10" ht="12.75" customHeight="1" x14ac:dyDescent="0.2">
      <c r="C599" s="35"/>
      <c r="D599" s="35"/>
      <c r="E599" s="35"/>
      <c r="F599" s="35"/>
      <c r="H599" s="35"/>
      <c r="I599" s="35"/>
      <c r="J599" s="35"/>
    </row>
    <row r="600" spans="3:10" ht="12.75" customHeight="1" x14ac:dyDescent="0.2">
      <c r="C600" s="35"/>
      <c r="D600" s="35"/>
      <c r="E600" s="35"/>
      <c r="F600" s="35"/>
      <c r="H600" s="35"/>
      <c r="I600" s="35"/>
      <c r="J600" s="35"/>
    </row>
    <row r="601" spans="3:10" ht="12.75" customHeight="1" x14ac:dyDescent="0.2">
      <c r="C601" s="35"/>
      <c r="D601" s="35"/>
      <c r="E601" s="35"/>
      <c r="F601" s="35"/>
      <c r="H601" s="35"/>
      <c r="I601" s="35"/>
      <c r="J601" s="35"/>
    </row>
    <row r="602" spans="3:10" ht="12.75" customHeight="1" x14ac:dyDescent="0.2">
      <c r="C602" s="35"/>
      <c r="D602" s="35"/>
      <c r="E602" s="35"/>
      <c r="F602" s="35"/>
      <c r="H602" s="35"/>
      <c r="I602" s="35"/>
      <c r="J602" s="35"/>
    </row>
    <row r="603" spans="3:10" ht="12.75" customHeight="1" x14ac:dyDescent="0.2">
      <c r="C603" s="35"/>
      <c r="D603" s="35"/>
      <c r="E603" s="35"/>
      <c r="F603" s="35"/>
      <c r="H603" s="35"/>
      <c r="I603" s="35"/>
      <c r="J603" s="35"/>
    </row>
    <row r="604" spans="3:10" ht="12.75" customHeight="1" x14ac:dyDescent="0.2">
      <c r="C604" s="35"/>
      <c r="D604" s="35"/>
      <c r="E604" s="35"/>
      <c r="F604" s="35"/>
      <c r="H604" s="35"/>
      <c r="I604" s="35"/>
      <c r="J604" s="35"/>
    </row>
    <row r="605" spans="3:10" ht="12.75" customHeight="1" x14ac:dyDescent="0.2">
      <c r="C605" s="35"/>
      <c r="D605" s="35"/>
      <c r="E605" s="35"/>
      <c r="F605" s="35"/>
      <c r="H605" s="35"/>
      <c r="I605" s="35"/>
      <c r="J605" s="35"/>
    </row>
    <row r="606" spans="3:10" ht="12.75" customHeight="1" x14ac:dyDescent="0.2">
      <c r="C606" s="35"/>
      <c r="D606" s="35"/>
      <c r="E606" s="35"/>
      <c r="F606" s="35"/>
      <c r="H606" s="35"/>
      <c r="I606" s="35"/>
      <c r="J606" s="35"/>
    </row>
    <row r="607" spans="3:10" ht="12.75" customHeight="1" x14ac:dyDescent="0.2">
      <c r="C607" s="35"/>
      <c r="D607" s="35"/>
      <c r="E607" s="35"/>
      <c r="F607" s="35"/>
      <c r="H607" s="35"/>
      <c r="I607" s="35"/>
      <c r="J607" s="35"/>
    </row>
    <row r="608" spans="3:10" ht="12.75" customHeight="1" x14ac:dyDescent="0.2">
      <c r="C608" s="35"/>
      <c r="D608" s="35"/>
      <c r="E608" s="35"/>
      <c r="F608" s="35"/>
      <c r="H608" s="35"/>
      <c r="I608" s="35"/>
      <c r="J608" s="35"/>
    </row>
    <row r="609" spans="3:10" ht="12.75" customHeight="1" x14ac:dyDescent="0.2">
      <c r="C609" s="35"/>
      <c r="D609" s="35"/>
      <c r="E609" s="35"/>
      <c r="F609" s="35"/>
      <c r="H609" s="35"/>
      <c r="I609" s="35"/>
      <c r="J609" s="35"/>
    </row>
    <row r="610" spans="3:10" ht="12.75" customHeight="1" x14ac:dyDescent="0.2">
      <c r="C610" s="35"/>
      <c r="D610" s="35"/>
      <c r="E610" s="35"/>
      <c r="F610" s="35"/>
      <c r="H610" s="35"/>
      <c r="I610" s="35"/>
      <c r="J610" s="35"/>
    </row>
    <row r="611" spans="3:10" ht="12.75" customHeight="1" x14ac:dyDescent="0.2">
      <c r="C611" s="35"/>
      <c r="D611" s="35"/>
      <c r="E611" s="35"/>
      <c r="F611" s="35"/>
      <c r="H611" s="35"/>
      <c r="I611" s="35"/>
      <c r="J611" s="35"/>
    </row>
    <row r="612" spans="3:10" ht="12.75" customHeight="1" x14ac:dyDescent="0.2">
      <c r="C612" s="35"/>
      <c r="D612" s="35"/>
      <c r="E612" s="35"/>
      <c r="F612" s="35"/>
      <c r="H612" s="35"/>
      <c r="I612" s="35"/>
      <c r="J612" s="35"/>
    </row>
    <row r="613" spans="3:10" ht="12.75" customHeight="1" x14ac:dyDescent="0.2">
      <c r="C613" s="35"/>
      <c r="D613" s="35"/>
      <c r="E613" s="35"/>
      <c r="F613" s="35"/>
      <c r="H613" s="35"/>
      <c r="I613" s="35"/>
      <c r="J613" s="35"/>
    </row>
    <row r="614" spans="3:10" ht="12.75" customHeight="1" x14ac:dyDescent="0.2">
      <c r="C614" s="35"/>
      <c r="D614" s="35"/>
      <c r="E614" s="35"/>
      <c r="F614" s="35"/>
      <c r="H614" s="35"/>
      <c r="I614" s="35"/>
      <c r="J614" s="35"/>
    </row>
    <row r="615" spans="3:10" ht="12.75" customHeight="1" x14ac:dyDescent="0.2">
      <c r="C615" s="35"/>
      <c r="D615" s="35"/>
      <c r="E615" s="35"/>
      <c r="F615" s="35"/>
      <c r="H615" s="35"/>
      <c r="I615" s="35"/>
      <c r="J615" s="35"/>
    </row>
    <row r="616" spans="3:10" ht="12.75" customHeight="1" x14ac:dyDescent="0.2">
      <c r="C616" s="35"/>
      <c r="D616" s="35"/>
      <c r="E616" s="35"/>
      <c r="F616" s="35"/>
      <c r="H616" s="35"/>
      <c r="I616" s="35"/>
      <c r="J616" s="35"/>
    </row>
    <row r="617" spans="3:10" ht="12.75" customHeight="1" x14ac:dyDescent="0.2">
      <c r="C617" s="35"/>
      <c r="D617" s="35"/>
      <c r="E617" s="35"/>
      <c r="F617" s="35"/>
      <c r="H617" s="35"/>
      <c r="I617" s="35"/>
      <c r="J617" s="35"/>
    </row>
    <row r="618" spans="3:10" ht="12.75" customHeight="1" x14ac:dyDescent="0.2">
      <c r="C618" s="35"/>
      <c r="D618" s="35"/>
      <c r="E618" s="35"/>
      <c r="F618" s="35"/>
      <c r="H618" s="35"/>
      <c r="I618" s="35"/>
      <c r="J618" s="35"/>
    </row>
    <row r="619" spans="3:10" ht="12.75" customHeight="1" x14ac:dyDescent="0.2">
      <c r="C619" s="35"/>
      <c r="D619" s="35"/>
      <c r="E619" s="35"/>
      <c r="F619" s="35"/>
      <c r="H619" s="35"/>
      <c r="I619" s="35"/>
      <c r="J619" s="35"/>
    </row>
    <row r="620" spans="3:10" ht="12.75" customHeight="1" x14ac:dyDescent="0.2">
      <c r="C620" s="35"/>
      <c r="D620" s="35"/>
      <c r="E620" s="35"/>
      <c r="F620" s="35"/>
      <c r="H620" s="35"/>
      <c r="I620" s="35"/>
      <c r="J620" s="35"/>
    </row>
    <row r="621" spans="3:10" ht="12.75" customHeight="1" x14ac:dyDescent="0.2">
      <c r="C621" s="35"/>
      <c r="D621" s="35"/>
      <c r="E621" s="35"/>
      <c r="F621" s="35"/>
      <c r="H621" s="35"/>
      <c r="I621" s="35"/>
      <c r="J621" s="35"/>
    </row>
    <row r="622" spans="3:10" ht="12.75" customHeight="1" x14ac:dyDescent="0.2">
      <c r="C622" s="35"/>
      <c r="D622" s="35"/>
      <c r="E622" s="35"/>
      <c r="F622" s="35"/>
      <c r="H622" s="35"/>
      <c r="I622" s="35"/>
      <c r="J622" s="35"/>
    </row>
    <row r="623" spans="3:10" ht="12.75" customHeight="1" x14ac:dyDescent="0.2">
      <c r="C623" s="35"/>
      <c r="D623" s="35"/>
      <c r="E623" s="35"/>
      <c r="F623" s="35"/>
      <c r="H623" s="35"/>
      <c r="I623" s="35"/>
      <c r="J623" s="35"/>
    </row>
    <row r="624" spans="3:10" ht="12.75" customHeight="1" x14ac:dyDescent="0.2">
      <c r="C624" s="35"/>
      <c r="D624" s="35"/>
      <c r="E624" s="35"/>
      <c r="F624" s="35"/>
      <c r="H624" s="35"/>
      <c r="I624" s="35"/>
      <c r="J624" s="35"/>
    </row>
    <row r="625" spans="3:10" ht="12.75" customHeight="1" x14ac:dyDescent="0.2">
      <c r="C625" s="35"/>
      <c r="D625" s="35"/>
      <c r="E625" s="35"/>
      <c r="F625" s="35"/>
      <c r="H625" s="35"/>
      <c r="I625" s="35"/>
      <c r="J625" s="35"/>
    </row>
    <row r="626" spans="3:10" ht="12.75" customHeight="1" x14ac:dyDescent="0.2">
      <c r="C626" s="35"/>
      <c r="D626" s="35"/>
      <c r="E626" s="35"/>
      <c r="F626" s="35"/>
      <c r="H626" s="35"/>
      <c r="I626" s="35"/>
      <c r="J626" s="35"/>
    </row>
    <row r="627" spans="3:10" ht="12.75" customHeight="1" x14ac:dyDescent="0.2">
      <c r="C627" s="35"/>
      <c r="D627" s="35"/>
      <c r="E627" s="35"/>
      <c r="F627" s="35"/>
      <c r="H627" s="35"/>
      <c r="I627" s="35"/>
      <c r="J627" s="35"/>
    </row>
    <row r="628" spans="3:10" ht="12.75" customHeight="1" x14ac:dyDescent="0.2">
      <c r="C628" s="35"/>
      <c r="D628" s="35"/>
      <c r="E628" s="35"/>
      <c r="F628" s="35"/>
      <c r="H628" s="35"/>
      <c r="I628" s="35"/>
      <c r="J628" s="35"/>
    </row>
    <row r="629" spans="3:10" ht="12.75" customHeight="1" x14ac:dyDescent="0.2">
      <c r="C629" s="35"/>
      <c r="D629" s="35"/>
      <c r="E629" s="35"/>
      <c r="F629" s="35"/>
      <c r="H629" s="35"/>
      <c r="I629" s="35"/>
      <c r="J629" s="35"/>
    </row>
    <row r="630" spans="3:10" ht="12.75" customHeight="1" x14ac:dyDescent="0.2">
      <c r="C630" s="35"/>
      <c r="D630" s="35"/>
      <c r="E630" s="35"/>
      <c r="F630" s="35"/>
      <c r="H630" s="35"/>
      <c r="I630" s="35"/>
      <c r="J630" s="35"/>
    </row>
    <row r="631" spans="3:10" ht="12.75" customHeight="1" x14ac:dyDescent="0.2">
      <c r="C631" s="35"/>
      <c r="D631" s="35"/>
      <c r="E631" s="35"/>
      <c r="F631" s="35"/>
      <c r="H631" s="35"/>
      <c r="I631" s="35"/>
      <c r="J631" s="35"/>
    </row>
    <row r="632" spans="3:10" ht="12.75" customHeight="1" x14ac:dyDescent="0.2">
      <c r="C632" s="35"/>
      <c r="D632" s="35"/>
      <c r="E632" s="35"/>
      <c r="F632" s="35"/>
      <c r="H632" s="35"/>
      <c r="I632" s="35"/>
      <c r="J632" s="35"/>
    </row>
    <row r="633" spans="3:10" ht="12.75" customHeight="1" x14ac:dyDescent="0.2">
      <c r="C633" s="35"/>
      <c r="D633" s="35"/>
      <c r="E633" s="35"/>
      <c r="F633" s="35"/>
      <c r="H633" s="35"/>
      <c r="I633" s="35"/>
      <c r="J633" s="35"/>
    </row>
    <row r="634" spans="3:10" ht="12.75" customHeight="1" x14ac:dyDescent="0.2">
      <c r="C634" s="35"/>
      <c r="D634" s="35"/>
      <c r="E634" s="35"/>
      <c r="F634" s="35"/>
      <c r="H634" s="35"/>
      <c r="I634" s="35"/>
      <c r="J634" s="35"/>
    </row>
    <row r="635" spans="3:10" ht="12.75" customHeight="1" x14ac:dyDescent="0.2">
      <c r="C635" s="35"/>
      <c r="D635" s="35"/>
      <c r="E635" s="35"/>
      <c r="F635" s="35"/>
      <c r="H635" s="35"/>
      <c r="I635" s="35"/>
      <c r="J635" s="35"/>
    </row>
    <row r="636" spans="3:10" ht="12.75" customHeight="1" x14ac:dyDescent="0.2">
      <c r="C636" s="35"/>
      <c r="D636" s="35"/>
      <c r="E636" s="35"/>
      <c r="F636" s="35"/>
      <c r="H636" s="35"/>
      <c r="I636" s="35"/>
      <c r="J636" s="35"/>
    </row>
    <row r="637" spans="3:10" ht="12.75" customHeight="1" x14ac:dyDescent="0.2">
      <c r="C637" s="35"/>
      <c r="D637" s="35"/>
      <c r="E637" s="35"/>
      <c r="F637" s="35"/>
      <c r="H637" s="35"/>
      <c r="I637" s="35"/>
      <c r="J637" s="35"/>
    </row>
    <row r="638" spans="3:10" ht="12.75" customHeight="1" x14ac:dyDescent="0.2">
      <c r="C638" s="35"/>
      <c r="D638" s="35"/>
      <c r="E638" s="35"/>
      <c r="F638" s="35"/>
      <c r="H638" s="35"/>
      <c r="I638" s="35"/>
      <c r="J638" s="35"/>
    </row>
    <row r="639" spans="3:10" ht="12.75" customHeight="1" x14ac:dyDescent="0.2">
      <c r="C639" s="35"/>
      <c r="D639" s="35"/>
      <c r="E639" s="35"/>
      <c r="F639" s="35"/>
      <c r="H639" s="35"/>
      <c r="I639" s="35"/>
      <c r="J639" s="35"/>
    </row>
    <row r="640" spans="3:10" ht="12.75" customHeight="1" x14ac:dyDescent="0.2">
      <c r="C640" s="35"/>
      <c r="D640" s="35"/>
      <c r="E640" s="35"/>
      <c r="F640" s="35"/>
      <c r="H640" s="35"/>
      <c r="I640" s="35"/>
      <c r="J640" s="35"/>
    </row>
    <row r="641" spans="3:10" ht="12.75" customHeight="1" x14ac:dyDescent="0.2">
      <c r="C641" s="35"/>
      <c r="D641" s="35"/>
      <c r="E641" s="35"/>
      <c r="F641" s="35"/>
      <c r="H641" s="35"/>
      <c r="I641" s="35"/>
      <c r="J641" s="35"/>
    </row>
    <row r="642" spans="3:10" ht="12.75" customHeight="1" x14ac:dyDescent="0.2">
      <c r="C642" s="35"/>
      <c r="D642" s="35"/>
      <c r="E642" s="35"/>
      <c r="F642" s="35"/>
      <c r="H642" s="35"/>
      <c r="I642" s="35"/>
      <c r="J642" s="35"/>
    </row>
    <row r="643" spans="3:10" ht="12.75" customHeight="1" x14ac:dyDescent="0.2">
      <c r="C643" s="35"/>
      <c r="D643" s="35"/>
      <c r="E643" s="35"/>
      <c r="F643" s="35"/>
      <c r="H643" s="35"/>
      <c r="I643" s="35"/>
      <c r="J643" s="35"/>
    </row>
    <row r="644" spans="3:10" ht="12.75" customHeight="1" x14ac:dyDescent="0.2">
      <c r="C644" s="35"/>
      <c r="D644" s="35"/>
      <c r="E644" s="35"/>
      <c r="F644" s="35"/>
      <c r="H644" s="35"/>
      <c r="I644" s="35"/>
      <c r="J644" s="35"/>
    </row>
    <row r="645" spans="3:10" ht="12.75" customHeight="1" x14ac:dyDescent="0.2">
      <c r="C645" s="35"/>
      <c r="D645" s="35"/>
      <c r="E645" s="35"/>
      <c r="F645" s="35"/>
      <c r="H645" s="35"/>
      <c r="I645" s="35"/>
      <c r="J645" s="35"/>
    </row>
    <row r="646" spans="3:10" ht="12.75" customHeight="1" x14ac:dyDescent="0.2">
      <c r="C646" s="35"/>
      <c r="D646" s="35"/>
      <c r="E646" s="35"/>
      <c r="F646" s="35"/>
      <c r="H646" s="35"/>
      <c r="I646" s="35"/>
      <c r="J646" s="35"/>
    </row>
    <row r="647" spans="3:10" ht="12.75" customHeight="1" x14ac:dyDescent="0.2">
      <c r="C647" s="35"/>
      <c r="D647" s="35"/>
      <c r="E647" s="35"/>
      <c r="F647" s="35"/>
      <c r="H647" s="35"/>
      <c r="I647" s="35"/>
      <c r="J647" s="35"/>
    </row>
    <row r="648" spans="3:10" ht="12.75" customHeight="1" x14ac:dyDescent="0.2">
      <c r="C648" s="35"/>
      <c r="D648" s="35"/>
      <c r="E648" s="35"/>
      <c r="F648" s="35"/>
      <c r="H648" s="35"/>
      <c r="I648" s="35"/>
      <c r="J648" s="35"/>
    </row>
    <row r="649" spans="3:10" ht="12.75" customHeight="1" x14ac:dyDescent="0.2">
      <c r="C649" s="35"/>
      <c r="D649" s="35"/>
      <c r="E649" s="35"/>
      <c r="F649" s="35"/>
      <c r="H649" s="35"/>
      <c r="I649" s="35"/>
      <c r="J649" s="35"/>
    </row>
    <row r="650" spans="3:10" ht="12.75" customHeight="1" x14ac:dyDescent="0.2">
      <c r="C650" s="35"/>
      <c r="D650" s="35"/>
      <c r="E650" s="35"/>
      <c r="F650" s="35"/>
      <c r="H650" s="35"/>
      <c r="I650" s="35"/>
      <c r="J650" s="35"/>
    </row>
    <row r="651" spans="3:10" ht="12.75" customHeight="1" x14ac:dyDescent="0.2">
      <c r="C651" s="35"/>
      <c r="D651" s="35"/>
      <c r="E651" s="35"/>
      <c r="F651" s="35"/>
      <c r="H651" s="35"/>
      <c r="I651" s="35"/>
      <c r="J651" s="35"/>
    </row>
    <row r="652" spans="3:10" ht="12.75" customHeight="1" x14ac:dyDescent="0.2">
      <c r="C652" s="35"/>
      <c r="D652" s="35"/>
      <c r="E652" s="35"/>
      <c r="F652" s="35"/>
      <c r="H652" s="35"/>
      <c r="I652" s="35"/>
      <c r="J652" s="35"/>
    </row>
    <row r="653" spans="3:10" ht="12.75" customHeight="1" x14ac:dyDescent="0.2">
      <c r="C653" s="35"/>
      <c r="D653" s="35"/>
      <c r="E653" s="35"/>
      <c r="F653" s="35"/>
      <c r="H653" s="35"/>
      <c r="I653" s="35"/>
      <c r="J653" s="35"/>
    </row>
    <row r="654" spans="3:10" ht="12.75" customHeight="1" x14ac:dyDescent="0.2">
      <c r="C654" s="35"/>
      <c r="D654" s="35"/>
      <c r="E654" s="35"/>
      <c r="F654" s="35"/>
      <c r="H654" s="35"/>
      <c r="I654" s="35"/>
      <c r="J654" s="35"/>
    </row>
    <row r="655" spans="3:10" ht="12.75" customHeight="1" x14ac:dyDescent="0.2">
      <c r="C655" s="35"/>
      <c r="D655" s="35"/>
      <c r="E655" s="35"/>
      <c r="F655" s="35"/>
      <c r="H655" s="35"/>
      <c r="I655" s="35"/>
      <c r="J655" s="35"/>
    </row>
    <row r="656" spans="3:10" ht="12.75" customHeight="1" x14ac:dyDescent="0.2">
      <c r="C656" s="35"/>
      <c r="D656" s="35"/>
      <c r="E656" s="35"/>
      <c r="F656" s="35"/>
      <c r="H656" s="35"/>
      <c r="I656" s="35"/>
      <c r="J656" s="35"/>
    </row>
    <row r="657" spans="3:10" ht="12.75" customHeight="1" x14ac:dyDescent="0.2">
      <c r="C657" s="35"/>
      <c r="D657" s="35"/>
      <c r="E657" s="35"/>
      <c r="F657" s="35"/>
      <c r="H657" s="35"/>
      <c r="I657" s="35"/>
      <c r="J657" s="35"/>
    </row>
    <row r="658" spans="3:10" ht="12.75" customHeight="1" x14ac:dyDescent="0.2">
      <c r="C658" s="35"/>
      <c r="D658" s="35"/>
      <c r="E658" s="35"/>
      <c r="F658" s="35"/>
      <c r="H658" s="35"/>
      <c r="I658" s="35"/>
      <c r="J658" s="35"/>
    </row>
    <row r="659" spans="3:10" ht="12.75" customHeight="1" x14ac:dyDescent="0.2">
      <c r="C659" s="35"/>
      <c r="D659" s="35"/>
      <c r="E659" s="35"/>
      <c r="F659" s="35"/>
      <c r="H659" s="35"/>
      <c r="I659" s="35"/>
      <c r="J659" s="35"/>
    </row>
    <row r="660" spans="3:10" ht="12.75" customHeight="1" x14ac:dyDescent="0.2">
      <c r="C660" s="35"/>
      <c r="D660" s="35"/>
      <c r="E660" s="35"/>
      <c r="F660" s="35"/>
      <c r="H660" s="35"/>
      <c r="I660" s="35"/>
      <c r="J660" s="35"/>
    </row>
    <row r="661" spans="3:10" ht="12.75" customHeight="1" x14ac:dyDescent="0.2">
      <c r="C661" s="35"/>
      <c r="D661" s="35"/>
      <c r="E661" s="35"/>
      <c r="F661" s="35"/>
      <c r="H661" s="35"/>
      <c r="I661" s="35"/>
      <c r="J661" s="35"/>
    </row>
    <row r="662" spans="3:10" ht="12.75" customHeight="1" x14ac:dyDescent="0.2">
      <c r="C662" s="35"/>
      <c r="D662" s="35"/>
      <c r="E662" s="35"/>
      <c r="F662" s="35"/>
      <c r="H662" s="35"/>
      <c r="I662" s="35"/>
      <c r="J662" s="35"/>
    </row>
    <row r="663" spans="3:10" ht="12.75" customHeight="1" x14ac:dyDescent="0.2">
      <c r="C663" s="35"/>
      <c r="D663" s="35"/>
      <c r="E663" s="35"/>
      <c r="F663" s="35"/>
      <c r="H663" s="35"/>
      <c r="I663" s="35"/>
      <c r="J663" s="35"/>
    </row>
    <row r="664" spans="3:10" ht="12.75" customHeight="1" x14ac:dyDescent="0.2">
      <c r="C664" s="35"/>
      <c r="D664" s="35"/>
      <c r="E664" s="35"/>
      <c r="F664" s="35"/>
      <c r="H664" s="35"/>
      <c r="I664" s="35"/>
      <c r="J664" s="35"/>
    </row>
    <row r="665" spans="3:10" ht="12.75" customHeight="1" x14ac:dyDescent="0.2">
      <c r="C665" s="35"/>
      <c r="D665" s="35"/>
      <c r="E665" s="35"/>
      <c r="F665" s="35"/>
      <c r="H665" s="35"/>
      <c r="I665" s="35"/>
      <c r="J665" s="35"/>
    </row>
    <row r="666" spans="3:10" ht="12.75" customHeight="1" x14ac:dyDescent="0.2">
      <c r="C666" s="35"/>
      <c r="D666" s="35"/>
      <c r="E666" s="35"/>
      <c r="F666" s="35"/>
      <c r="H666" s="35"/>
      <c r="I666" s="35"/>
      <c r="J666" s="35"/>
    </row>
    <row r="667" spans="3:10" ht="12.75" customHeight="1" x14ac:dyDescent="0.2">
      <c r="C667" s="35"/>
      <c r="D667" s="35"/>
      <c r="E667" s="35"/>
      <c r="F667" s="35"/>
      <c r="H667" s="35"/>
      <c r="I667" s="35"/>
      <c r="J667" s="35"/>
    </row>
    <row r="668" spans="3:10" ht="12.75" customHeight="1" x14ac:dyDescent="0.2">
      <c r="C668" s="35"/>
      <c r="D668" s="35"/>
      <c r="E668" s="35"/>
      <c r="F668" s="35"/>
      <c r="H668" s="35"/>
      <c r="I668" s="35"/>
      <c r="J668" s="35"/>
    </row>
    <row r="669" spans="3:10" ht="12.75" customHeight="1" x14ac:dyDescent="0.2">
      <c r="C669" s="35"/>
      <c r="D669" s="35"/>
      <c r="E669" s="35"/>
      <c r="F669" s="35"/>
      <c r="H669" s="35"/>
      <c r="I669" s="35"/>
      <c r="J669" s="35"/>
    </row>
    <row r="670" spans="3:10" ht="12.75" customHeight="1" x14ac:dyDescent="0.2">
      <c r="C670" s="35"/>
      <c r="D670" s="35"/>
      <c r="E670" s="35"/>
      <c r="F670" s="35"/>
      <c r="H670" s="35"/>
      <c r="I670" s="35"/>
      <c r="J670" s="35"/>
    </row>
    <row r="671" spans="3:10" ht="12.75" customHeight="1" x14ac:dyDescent="0.2">
      <c r="C671" s="35"/>
      <c r="D671" s="35"/>
      <c r="E671" s="35"/>
      <c r="F671" s="35"/>
      <c r="H671" s="35"/>
      <c r="I671" s="35"/>
      <c r="J671" s="35"/>
    </row>
    <row r="672" spans="3:10" ht="12.75" customHeight="1" x14ac:dyDescent="0.2">
      <c r="C672" s="35"/>
      <c r="D672" s="35"/>
      <c r="E672" s="35"/>
      <c r="F672" s="35"/>
      <c r="H672" s="35"/>
      <c r="I672" s="35"/>
      <c r="J672" s="35"/>
    </row>
    <row r="673" spans="3:10" ht="12.75" customHeight="1" x14ac:dyDescent="0.2">
      <c r="C673" s="35"/>
      <c r="D673" s="35"/>
      <c r="E673" s="35"/>
      <c r="F673" s="35"/>
      <c r="H673" s="35"/>
      <c r="I673" s="35"/>
      <c r="J673" s="35"/>
    </row>
    <row r="674" spans="3:10" ht="12.75" customHeight="1" x14ac:dyDescent="0.2">
      <c r="C674" s="35"/>
      <c r="D674" s="35"/>
      <c r="E674" s="35"/>
      <c r="F674" s="35"/>
      <c r="H674" s="35"/>
      <c r="I674" s="35"/>
      <c r="J674" s="35"/>
    </row>
    <row r="675" spans="3:10" ht="12.75" customHeight="1" x14ac:dyDescent="0.2">
      <c r="C675" s="35"/>
      <c r="D675" s="35"/>
      <c r="E675" s="35"/>
      <c r="F675" s="35"/>
      <c r="H675" s="35"/>
      <c r="I675" s="35"/>
      <c r="J675" s="35"/>
    </row>
    <row r="676" spans="3:10" ht="12.75" customHeight="1" x14ac:dyDescent="0.2">
      <c r="C676" s="35"/>
      <c r="D676" s="35"/>
      <c r="E676" s="35"/>
      <c r="F676" s="35"/>
      <c r="H676" s="35"/>
      <c r="I676" s="35"/>
      <c r="J676" s="35"/>
    </row>
    <row r="677" spans="3:10" ht="12.75" customHeight="1" x14ac:dyDescent="0.2">
      <c r="C677" s="35"/>
      <c r="D677" s="35"/>
      <c r="E677" s="35"/>
      <c r="F677" s="35"/>
      <c r="H677" s="35"/>
      <c r="I677" s="35"/>
      <c r="J677" s="35"/>
    </row>
    <row r="678" spans="3:10" ht="12.75" customHeight="1" x14ac:dyDescent="0.2">
      <c r="C678" s="35"/>
      <c r="D678" s="35"/>
      <c r="E678" s="35"/>
      <c r="F678" s="35"/>
      <c r="H678" s="35"/>
      <c r="I678" s="35"/>
      <c r="J678" s="35"/>
    </row>
    <row r="679" spans="3:10" ht="12.75" customHeight="1" x14ac:dyDescent="0.2">
      <c r="C679" s="35"/>
      <c r="D679" s="35"/>
      <c r="E679" s="35"/>
      <c r="F679" s="35"/>
      <c r="H679" s="35"/>
      <c r="I679" s="35"/>
      <c r="J679" s="35"/>
    </row>
    <row r="680" spans="3:10" ht="12.75" customHeight="1" x14ac:dyDescent="0.2">
      <c r="C680" s="35"/>
      <c r="D680" s="35"/>
      <c r="E680" s="35"/>
      <c r="F680" s="35"/>
      <c r="H680" s="35"/>
      <c r="I680" s="35"/>
      <c r="J680" s="35"/>
    </row>
    <row r="681" spans="3:10" ht="12.75" customHeight="1" x14ac:dyDescent="0.2">
      <c r="C681" s="35"/>
      <c r="D681" s="35"/>
      <c r="E681" s="35"/>
      <c r="F681" s="35"/>
      <c r="H681" s="35"/>
      <c r="I681" s="35"/>
      <c r="J681" s="35"/>
    </row>
    <row r="682" spans="3:10" ht="12.75" customHeight="1" x14ac:dyDescent="0.2">
      <c r="C682" s="35"/>
      <c r="D682" s="35"/>
      <c r="E682" s="35"/>
      <c r="F682" s="35"/>
      <c r="H682" s="35"/>
      <c r="I682" s="35"/>
      <c r="J682" s="35"/>
    </row>
    <row r="683" spans="3:10" ht="12.75" customHeight="1" x14ac:dyDescent="0.2">
      <c r="C683" s="35"/>
      <c r="D683" s="35"/>
      <c r="E683" s="35"/>
      <c r="F683" s="35"/>
      <c r="H683" s="35"/>
      <c r="I683" s="35"/>
      <c r="J683" s="35"/>
    </row>
    <row r="684" spans="3:10" ht="12.75" customHeight="1" x14ac:dyDescent="0.2">
      <c r="C684" s="35"/>
      <c r="D684" s="35"/>
      <c r="E684" s="35"/>
      <c r="F684" s="35"/>
      <c r="H684" s="35"/>
      <c r="I684" s="35"/>
      <c r="J684" s="35"/>
    </row>
    <row r="685" spans="3:10" ht="12.75" customHeight="1" x14ac:dyDescent="0.2">
      <c r="C685" s="35"/>
      <c r="D685" s="35"/>
      <c r="E685" s="35"/>
      <c r="F685" s="35"/>
      <c r="H685" s="35"/>
      <c r="I685" s="35"/>
      <c r="J685" s="35"/>
    </row>
    <row r="686" spans="3:10" ht="12.75" customHeight="1" x14ac:dyDescent="0.2">
      <c r="C686" s="35"/>
      <c r="D686" s="35"/>
      <c r="E686" s="35"/>
      <c r="F686" s="35"/>
      <c r="H686" s="35"/>
      <c r="I686" s="35"/>
      <c r="J686" s="35"/>
    </row>
    <row r="687" spans="3:10" ht="12.75" customHeight="1" x14ac:dyDescent="0.2">
      <c r="C687" s="35"/>
      <c r="D687" s="35"/>
      <c r="E687" s="35"/>
      <c r="F687" s="35"/>
      <c r="H687" s="35"/>
      <c r="I687" s="35"/>
      <c r="J687" s="35"/>
    </row>
    <row r="688" spans="3:10" ht="12.75" customHeight="1" x14ac:dyDescent="0.2">
      <c r="C688" s="35"/>
      <c r="D688" s="35"/>
      <c r="E688" s="35"/>
      <c r="F688" s="35"/>
      <c r="H688" s="35"/>
      <c r="I688" s="35"/>
      <c r="J688" s="35"/>
    </row>
    <row r="689" spans="3:10" ht="12.75" customHeight="1" x14ac:dyDescent="0.2">
      <c r="C689" s="35"/>
      <c r="D689" s="35"/>
      <c r="E689" s="35"/>
      <c r="F689" s="35"/>
      <c r="H689" s="35"/>
      <c r="I689" s="35"/>
      <c r="J689" s="35"/>
    </row>
    <row r="690" spans="3:10" ht="12.75" customHeight="1" x14ac:dyDescent="0.2">
      <c r="C690" s="35"/>
      <c r="D690" s="35"/>
      <c r="E690" s="35"/>
      <c r="F690" s="35"/>
      <c r="H690" s="35"/>
      <c r="I690" s="35"/>
      <c r="J690" s="35"/>
    </row>
    <row r="691" spans="3:10" ht="12.75" customHeight="1" x14ac:dyDescent="0.2">
      <c r="C691" s="35"/>
      <c r="D691" s="35"/>
      <c r="E691" s="35"/>
      <c r="F691" s="35"/>
      <c r="H691" s="35"/>
      <c r="I691" s="35"/>
      <c r="J691" s="35"/>
    </row>
    <row r="692" spans="3:10" ht="12.75" customHeight="1" x14ac:dyDescent="0.2">
      <c r="C692" s="35"/>
      <c r="D692" s="35"/>
      <c r="E692" s="35"/>
      <c r="F692" s="35"/>
      <c r="H692" s="35"/>
      <c r="I692" s="35"/>
      <c r="J692" s="35"/>
    </row>
    <row r="693" spans="3:10" ht="12.75" customHeight="1" x14ac:dyDescent="0.2">
      <c r="C693" s="35"/>
      <c r="D693" s="35"/>
      <c r="E693" s="35"/>
      <c r="F693" s="35"/>
      <c r="H693" s="35"/>
      <c r="I693" s="35"/>
      <c r="J693" s="35"/>
    </row>
    <row r="694" spans="3:10" ht="12.75" customHeight="1" x14ac:dyDescent="0.2">
      <c r="C694" s="35"/>
      <c r="D694" s="35"/>
      <c r="E694" s="35"/>
      <c r="F694" s="35"/>
      <c r="H694" s="35"/>
      <c r="I694" s="35"/>
      <c r="J694" s="35"/>
    </row>
    <row r="695" spans="3:10" ht="12.75" customHeight="1" x14ac:dyDescent="0.2">
      <c r="C695" s="35"/>
      <c r="D695" s="35"/>
      <c r="E695" s="35"/>
      <c r="F695" s="35"/>
      <c r="H695" s="35"/>
      <c r="I695" s="35"/>
      <c r="J695" s="35"/>
    </row>
    <row r="696" spans="3:10" ht="12.75" customHeight="1" x14ac:dyDescent="0.2">
      <c r="C696" s="35"/>
      <c r="D696" s="35"/>
      <c r="E696" s="35"/>
      <c r="F696" s="35"/>
      <c r="H696" s="35"/>
      <c r="I696" s="35"/>
      <c r="J696" s="35"/>
    </row>
    <row r="697" spans="3:10" ht="12.75" customHeight="1" x14ac:dyDescent="0.2">
      <c r="C697" s="35"/>
      <c r="D697" s="35"/>
      <c r="E697" s="35"/>
      <c r="F697" s="35"/>
      <c r="H697" s="35"/>
      <c r="I697" s="35"/>
      <c r="J697" s="35"/>
    </row>
    <row r="698" spans="3:10" ht="12.75" customHeight="1" x14ac:dyDescent="0.2">
      <c r="C698" s="35"/>
      <c r="D698" s="35"/>
      <c r="E698" s="35"/>
      <c r="F698" s="35"/>
      <c r="H698" s="35"/>
      <c r="I698" s="35"/>
      <c r="J698" s="35"/>
    </row>
    <row r="699" spans="3:10" ht="12.75" customHeight="1" x14ac:dyDescent="0.2">
      <c r="C699" s="35"/>
      <c r="D699" s="35"/>
      <c r="E699" s="35"/>
      <c r="F699" s="35"/>
      <c r="H699" s="35"/>
      <c r="I699" s="35"/>
      <c r="J699" s="35"/>
    </row>
    <row r="700" spans="3:10" ht="12.75" customHeight="1" x14ac:dyDescent="0.2">
      <c r="C700" s="35"/>
      <c r="D700" s="35"/>
      <c r="E700" s="35"/>
      <c r="F700" s="35"/>
      <c r="H700" s="35"/>
      <c r="I700" s="35"/>
      <c r="J700" s="35"/>
    </row>
    <row r="701" spans="3:10" ht="12.75" customHeight="1" x14ac:dyDescent="0.2">
      <c r="C701" s="35"/>
      <c r="D701" s="35"/>
      <c r="E701" s="35"/>
      <c r="F701" s="35"/>
      <c r="H701" s="35"/>
      <c r="I701" s="35"/>
      <c r="J701" s="35"/>
    </row>
    <row r="702" spans="3:10" ht="12.75" customHeight="1" x14ac:dyDescent="0.2">
      <c r="C702" s="35"/>
      <c r="D702" s="35"/>
      <c r="E702" s="35"/>
      <c r="F702" s="35"/>
      <c r="H702" s="35"/>
      <c r="I702" s="35"/>
      <c r="J702" s="35"/>
    </row>
    <row r="703" spans="3:10" ht="12.75" customHeight="1" x14ac:dyDescent="0.2">
      <c r="C703" s="35"/>
      <c r="D703" s="35"/>
      <c r="E703" s="35"/>
      <c r="F703" s="35"/>
      <c r="H703" s="35"/>
      <c r="I703" s="35"/>
      <c r="J703" s="35"/>
    </row>
    <row r="704" spans="3:10" ht="12.75" customHeight="1" x14ac:dyDescent="0.2">
      <c r="C704" s="35"/>
      <c r="D704" s="35"/>
      <c r="E704" s="35"/>
      <c r="F704" s="35"/>
      <c r="H704" s="35"/>
      <c r="I704" s="35"/>
      <c r="J704" s="35"/>
    </row>
    <row r="705" spans="3:10" ht="12.75" customHeight="1" x14ac:dyDescent="0.2">
      <c r="C705" s="35"/>
      <c r="D705" s="35"/>
      <c r="E705" s="35"/>
      <c r="F705" s="35"/>
      <c r="H705" s="35"/>
      <c r="I705" s="35"/>
      <c r="J705" s="35"/>
    </row>
    <row r="706" spans="3:10" ht="12.75" customHeight="1" x14ac:dyDescent="0.2">
      <c r="C706" s="35"/>
      <c r="D706" s="35"/>
      <c r="E706" s="35"/>
      <c r="F706" s="35"/>
      <c r="H706" s="35"/>
      <c r="I706" s="35"/>
      <c r="J706" s="35"/>
    </row>
    <row r="707" spans="3:10" ht="12.75" customHeight="1" x14ac:dyDescent="0.2">
      <c r="C707" s="35"/>
      <c r="D707" s="35"/>
      <c r="E707" s="35"/>
      <c r="F707" s="35"/>
      <c r="H707" s="35"/>
      <c r="I707" s="35"/>
      <c r="J707" s="35"/>
    </row>
    <row r="708" spans="3:10" ht="12.75" customHeight="1" x14ac:dyDescent="0.2">
      <c r="C708" s="35"/>
      <c r="D708" s="35"/>
      <c r="E708" s="35"/>
      <c r="F708" s="35"/>
      <c r="H708" s="35"/>
      <c r="I708" s="35"/>
      <c r="J708" s="35"/>
    </row>
    <row r="709" spans="3:10" ht="12.75" customHeight="1" x14ac:dyDescent="0.2">
      <c r="C709" s="35"/>
      <c r="D709" s="35"/>
      <c r="E709" s="35"/>
      <c r="F709" s="35"/>
      <c r="H709" s="35"/>
      <c r="I709" s="35"/>
      <c r="J709" s="35"/>
    </row>
    <row r="710" spans="3:10" ht="12.75" customHeight="1" x14ac:dyDescent="0.2">
      <c r="C710" s="35"/>
      <c r="D710" s="35"/>
      <c r="E710" s="35"/>
      <c r="F710" s="35"/>
      <c r="H710" s="35"/>
      <c r="I710" s="35"/>
      <c r="J710" s="35"/>
    </row>
    <row r="711" spans="3:10" ht="12.75" customHeight="1" x14ac:dyDescent="0.2">
      <c r="C711" s="35"/>
      <c r="D711" s="35"/>
      <c r="E711" s="35"/>
      <c r="F711" s="35"/>
      <c r="H711" s="35"/>
      <c r="I711" s="35"/>
      <c r="J711" s="35"/>
    </row>
    <row r="712" spans="3:10" ht="12.75" customHeight="1" x14ac:dyDescent="0.2">
      <c r="C712" s="35"/>
      <c r="D712" s="35"/>
      <c r="E712" s="35"/>
      <c r="F712" s="35"/>
      <c r="H712" s="35"/>
      <c r="I712" s="35"/>
      <c r="J712" s="35"/>
    </row>
    <row r="713" spans="3:10" ht="12.75" customHeight="1" x14ac:dyDescent="0.2">
      <c r="C713" s="35"/>
      <c r="D713" s="35"/>
      <c r="E713" s="35"/>
      <c r="F713" s="35"/>
      <c r="H713" s="35"/>
      <c r="I713" s="35"/>
      <c r="J713" s="35"/>
    </row>
    <row r="714" spans="3:10" ht="12.75" customHeight="1" x14ac:dyDescent="0.2">
      <c r="C714" s="35"/>
      <c r="D714" s="35"/>
      <c r="E714" s="35"/>
      <c r="F714" s="35"/>
      <c r="H714" s="35"/>
      <c r="I714" s="35"/>
      <c r="J714" s="35"/>
    </row>
    <row r="715" spans="3:10" ht="12.75" customHeight="1" x14ac:dyDescent="0.2">
      <c r="C715" s="35"/>
      <c r="D715" s="35"/>
      <c r="E715" s="35"/>
      <c r="F715" s="35"/>
      <c r="H715" s="35"/>
      <c r="I715" s="35"/>
      <c r="J715" s="35"/>
    </row>
    <row r="716" spans="3:10" ht="12.75" customHeight="1" x14ac:dyDescent="0.2">
      <c r="C716" s="35"/>
      <c r="D716" s="35"/>
      <c r="E716" s="35"/>
      <c r="F716" s="35"/>
      <c r="H716" s="35"/>
      <c r="I716" s="35"/>
      <c r="J716" s="35"/>
    </row>
    <row r="717" spans="3:10" ht="12.75" customHeight="1" x14ac:dyDescent="0.2">
      <c r="C717" s="35"/>
      <c r="D717" s="35"/>
      <c r="E717" s="35"/>
      <c r="F717" s="35"/>
      <c r="H717" s="35"/>
      <c r="I717" s="35"/>
      <c r="J717" s="35"/>
    </row>
    <row r="718" spans="3:10" ht="12.75" customHeight="1" x14ac:dyDescent="0.2">
      <c r="C718" s="35"/>
      <c r="D718" s="35"/>
      <c r="E718" s="35"/>
      <c r="F718" s="35"/>
      <c r="H718" s="35"/>
      <c r="I718" s="35"/>
      <c r="J718" s="35"/>
    </row>
    <row r="719" spans="3:10" ht="12.75" customHeight="1" x14ac:dyDescent="0.2">
      <c r="C719" s="35"/>
      <c r="D719" s="35"/>
      <c r="E719" s="35"/>
      <c r="F719" s="35"/>
      <c r="H719" s="35"/>
      <c r="I719" s="35"/>
      <c r="J719" s="35"/>
    </row>
    <row r="720" spans="3:10" ht="12.75" customHeight="1" x14ac:dyDescent="0.2">
      <c r="C720" s="35"/>
      <c r="D720" s="35"/>
      <c r="E720" s="35"/>
      <c r="F720" s="35"/>
      <c r="H720" s="35"/>
      <c r="I720" s="35"/>
      <c r="J720" s="35"/>
    </row>
    <row r="721" spans="3:10" ht="12.75" customHeight="1" x14ac:dyDescent="0.2">
      <c r="C721" s="35"/>
      <c r="D721" s="35"/>
      <c r="E721" s="35"/>
      <c r="F721" s="35"/>
      <c r="H721" s="35"/>
      <c r="I721" s="35"/>
      <c r="J721" s="35"/>
    </row>
    <row r="722" spans="3:10" ht="12.75" customHeight="1" x14ac:dyDescent="0.2">
      <c r="C722" s="35"/>
      <c r="D722" s="35"/>
      <c r="E722" s="35"/>
      <c r="F722" s="35"/>
      <c r="H722" s="35"/>
      <c r="I722" s="35"/>
      <c r="J722" s="35"/>
    </row>
    <row r="723" spans="3:10" ht="12.75" customHeight="1" x14ac:dyDescent="0.2">
      <c r="C723" s="35"/>
      <c r="D723" s="35"/>
      <c r="E723" s="35"/>
      <c r="F723" s="35"/>
      <c r="H723" s="35"/>
      <c r="I723" s="35"/>
      <c r="J723" s="35"/>
    </row>
    <row r="724" spans="3:10" ht="12.75" customHeight="1" x14ac:dyDescent="0.2">
      <c r="C724" s="35"/>
      <c r="D724" s="35"/>
      <c r="E724" s="35"/>
      <c r="F724" s="35"/>
      <c r="H724" s="35"/>
      <c r="I724" s="35"/>
      <c r="J724" s="35"/>
    </row>
    <row r="725" spans="3:10" ht="12.75" customHeight="1" x14ac:dyDescent="0.2">
      <c r="C725" s="35"/>
      <c r="D725" s="35"/>
      <c r="E725" s="35"/>
      <c r="F725" s="35"/>
      <c r="H725" s="35"/>
      <c r="I725" s="35"/>
      <c r="J725" s="35"/>
    </row>
    <row r="726" spans="3:10" ht="12.75" customHeight="1" x14ac:dyDescent="0.2">
      <c r="C726" s="35"/>
      <c r="D726" s="35"/>
      <c r="E726" s="35"/>
      <c r="F726" s="35"/>
      <c r="H726" s="35"/>
      <c r="I726" s="35"/>
      <c r="J726" s="35"/>
    </row>
    <row r="727" spans="3:10" ht="12.75" customHeight="1" x14ac:dyDescent="0.2">
      <c r="C727" s="35"/>
      <c r="D727" s="35"/>
      <c r="E727" s="35"/>
      <c r="F727" s="35"/>
      <c r="H727" s="35"/>
      <c r="I727" s="35"/>
      <c r="J727" s="35"/>
    </row>
    <row r="728" spans="3:10" ht="12.75" customHeight="1" x14ac:dyDescent="0.2">
      <c r="C728" s="35"/>
      <c r="D728" s="35"/>
      <c r="E728" s="35"/>
      <c r="F728" s="35"/>
      <c r="H728" s="35"/>
      <c r="I728" s="35"/>
      <c r="J728" s="35"/>
    </row>
    <row r="729" spans="3:10" ht="12.75" customHeight="1" x14ac:dyDescent="0.2">
      <c r="C729" s="35"/>
      <c r="D729" s="35"/>
      <c r="E729" s="35"/>
      <c r="F729" s="35"/>
      <c r="H729" s="35"/>
      <c r="I729" s="35"/>
      <c r="J729" s="35"/>
    </row>
    <row r="730" spans="3:10" ht="12.75" customHeight="1" x14ac:dyDescent="0.2">
      <c r="C730" s="35"/>
      <c r="D730" s="35"/>
      <c r="E730" s="35"/>
      <c r="F730" s="35"/>
      <c r="H730" s="35"/>
      <c r="I730" s="35"/>
      <c r="J730" s="35"/>
    </row>
    <row r="731" spans="3:10" ht="12.75" customHeight="1" x14ac:dyDescent="0.2">
      <c r="C731" s="35"/>
      <c r="D731" s="35"/>
      <c r="E731" s="35"/>
      <c r="F731" s="35"/>
      <c r="H731" s="35"/>
      <c r="I731" s="35"/>
      <c r="J731" s="35"/>
    </row>
    <row r="732" spans="3:10" ht="12.75" customHeight="1" x14ac:dyDescent="0.2">
      <c r="C732" s="35"/>
      <c r="D732" s="35"/>
      <c r="E732" s="35"/>
      <c r="F732" s="35"/>
      <c r="H732" s="35"/>
      <c r="I732" s="35"/>
      <c r="J732" s="35"/>
    </row>
    <row r="733" spans="3:10" ht="12.75" customHeight="1" x14ac:dyDescent="0.2">
      <c r="C733" s="35"/>
      <c r="D733" s="35"/>
      <c r="E733" s="35"/>
      <c r="F733" s="35"/>
      <c r="H733" s="35"/>
      <c r="I733" s="35"/>
      <c r="J733" s="35"/>
    </row>
    <row r="734" spans="3:10" ht="12.75" customHeight="1" x14ac:dyDescent="0.2">
      <c r="C734" s="35"/>
      <c r="D734" s="35"/>
      <c r="E734" s="35"/>
      <c r="F734" s="35"/>
      <c r="H734" s="35"/>
      <c r="I734" s="35"/>
      <c r="J734" s="35"/>
    </row>
    <row r="735" spans="3:10" ht="12.75" customHeight="1" x14ac:dyDescent="0.2">
      <c r="C735" s="35"/>
      <c r="D735" s="35"/>
      <c r="E735" s="35"/>
      <c r="F735" s="35"/>
      <c r="H735" s="35"/>
      <c r="I735" s="35"/>
      <c r="J735" s="35"/>
    </row>
    <row r="736" spans="3:10" ht="12.75" customHeight="1" x14ac:dyDescent="0.2">
      <c r="C736" s="35"/>
      <c r="D736" s="35"/>
      <c r="E736" s="35"/>
      <c r="F736" s="35"/>
      <c r="H736" s="35"/>
      <c r="I736" s="35"/>
      <c r="J736" s="35"/>
    </row>
    <row r="737" spans="3:10" ht="12.75" customHeight="1" x14ac:dyDescent="0.2">
      <c r="C737" s="35"/>
      <c r="D737" s="35"/>
      <c r="E737" s="35"/>
      <c r="F737" s="35"/>
      <c r="H737" s="35"/>
      <c r="I737" s="35"/>
      <c r="J737" s="35"/>
    </row>
    <row r="738" spans="3:10" ht="12.75" customHeight="1" x14ac:dyDescent="0.2">
      <c r="C738" s="35"/>
      <c r="D738" s="35"/>
      <c r="E738" s="35"/>
      <c r="F738" s="35"/>
      <c r="H738" s="35"/>
      <c r="I738" s="35"/>
      <c r="J738" s="35"/>
    </row>
    <row r="739" spans="3:10" ht="12.75" customHeight="1" x14ac:dyDescent="0.2">
      <c r="C739" s="35"/>
      <c r="D739" s="35"/>
      <c r="E739" s="35"/>
      <c r="F739" s="35"/>
      <c r="H739" s="35"/>
      <c r="I739" s="35"/>
      <c r="J739" s="35"/>
    </row>
    <row r="740" spans="3:10" ht="12.75" customHeight="1" x14ac:dyDescent="0.2">
      <c r="C740" s="35"/>
      <c r="D740" s="35"/>
      <c r="E740" s="35"/>
      <c r="F740" s="35"/>
      <c r="H740" s="35"/>
      <c r="I740" s="35"/>
      <c r="J740" s="35"/>
    </row>
    <row r="741" spans="3:10" ht="12.75" customHeight="1" x14ac:dyDescent="0.2">
      <c r="C741" s="35"/>
      <c r="D741" s="35"/>
      <c r="E741" s="35"/>
      <c r="F741" s="35"/>
      <c r="H741" s="35"/>
      <c r="I741" s="35"/>
      <c r="J741" s="35"/>
    </row>
    <row r="742" spans="3:10" ht="12.75" customHeight="1" x14ac:dyDescent="0.2">
      <c r="C742" s="35"/>
      <c r="D742" s="35"/>
      <c r="E742" s="35"/>
      <c r="F742" s="35"/>
      <c r="H742" s="35"/>
      <c r="I742" s="35"/>
      <c r="J742" s="35"/>
    </row>
    <row r="743" spans="3:10" ht="12.75" customHeight="1" x14ac:dyDescent="0.2">
      <c r="C743" s="35"/>
      <c r="D743" s="35"/>
      <c r="E743" s="35"/>
      <c r="F743" s="35"/>
      <c r="H743" s="35"/>
      <c r="I743" s="35"/>
      <c r="J743" s="35"/>
    </row>
    <row r="744" spans="3:10" ht="12.75" customHeight="1" x14ac:dyDescent="0.2">
      <c r="C744" s="35"/>
      <c r="D744" s="35"/>
      <c r="E744" s="35"/>
      <c r="F744" s="35"/>
      <c r="H744" s="35"/>
      <c r="I744" s="35"/>
      <c r="J744" s="35"/>
    </row>
    <row r="745" spans="3:10" ht="12.75" customHeight="1" x14ac:dyDescent="0.2">
      <c r="C745" s="35"/>
      <c r="D745" s="35"/>
      <c r="E745" s="35"/>
      <c r="F745" s="35"/>
      <c r="H745" s="35"/>
      <c r="I745" s="35"/>
      <c r="J745" s="35"/>
    </row>
    <row r="746" spans="3:10" ht="12.75" customHeight="1" x14ac:dyDescent="0.2">
      <c r="C746" s="35"/>
      <c r="D746" s="35"/>
      <c r="E746" s="35"/>
      <c r="F746" s="35"/>
      <c r="H746" s="35"/>
      <c r="I746" s="35"/>
      <c r="J746" s="35"/>
    </row>
    <row r="747" spans="3:10" ht="12.75" customHeight="1" x14ac:dyDescent="0.2">
      <c r="C747" s="35"/>
      <c r="D747" s="35"/>
      <c r="E747" s="35"/>
      <c r="F747" s="35"/>
      <c r="H747" s="35"/>
      <c r="I747" s="35"/>
      <c r="J747" s="35"/>
    </row>
    <row r="748" spans="3:10" ht="12.75" customHeight="1" x14ac:dyDescent="0.2">
      <c r="C748" s="35"/>
      <c r="D748" s="35"/>
      <c r="E748" s="35"/>
      <c r="F748" s="35"/>
      <c r="H748" s="35"/>
      <c r="I748" s="35"/>
      <c r="J748" s="35"/>
    </row>
    <row r="749" spans="3:10" ht="12.75" customHeight="1" x14ac:dyDescent="0.2">
      <c r="C749" s="35"/>
      <c r="D749" s="35"/>
      <c r="E749" s="35"/>
      <c r="F749" s="35"/>
      <c r="H749" s="35"/>
      <c r="I749" s="35"/>
      <c r="J749" s="35"/>
    </row>
    <row r="750" spans="3:10" ht="12.75" customHeight="1" x14ac:dyDescent="0.2">
      <c r="C750" s="35"/>
      <c r="D750" s="35"/>
      <c r="E750" s="35"/>
      <c r="F750" s="35"/>
      <c r="H750" s="35"/>
      <c r="I750" s="35"/>
      <c r="J750" s="35"/>
    </row>
    <row r="751" spans="3:10" ht="12.75" customHeight="1" x14ac:dyDescent="0.2">
      <c r="C751" s="35"/>
      <c r="D751" s="35"/>
      <c r="E751" s="35"/>
      <c r="F751" s="35"/>
      <c r="H751" s="35"/>
      <c r="I751" s="35"/>
      <c r="J751" s="35"/>
    </row>
    <row r="752" spans="3:10" ht="12.75" customHeight="1" x14ac:dyDescent="0.2">
      <c r="C752" s="35"/>
      <c r="D752" s="35"/>
      <c r="E752" s="35"/>
      <c r="F752" s="35"/>
      <c r="H752" s="35"/>
      <c r="I752" s="35"/>
      <c r="J752" s="35"/>
    </row>
    <row r="753" spans="3:10" ht="12.75" customHeight="1" x14ac:dyDescent="0.2">
      <c r="C753" s="35"/>
      <c r="D753" s="35"/>
      <c r="E753" s="35"/>
      <c r="F753" s="35"/>
      <c r="H753" s="35"/>
      <c r="I753" s="35"/>
      <c r="J753" s="35"/>
    </row>
    <row r="754" spans="3:10" ht="12.75" customHeight="1" x14ac:dyDescent="0.2">
      <c r="C754" s="35"/>
      <c r="D754" s="35"/>
      <c r="E754" s="35"/>
      <c r="F754" s="35"/>
      <c r="H754" s="35"/>
      <c r="I754" s="35"/>
      <c r="J754" s="35"/>
    </row>
    <row r="755" spans="3:10" ht="12.75" customHeight="1" x14ac:dyDescent="0.2">
      <c r="C755" s="35"/>
      <c r="D755" s="35"/>
      <c r="E755" s="35"/>
      <c r="F755" s="35"/>
      <c r="H755" s="35"/>
      <c r="I755" s="35"/>
      <c r="J755" s="35"/>
    </row>
    <row r="756" spans="3:10" ht="12.75" customHeight="1" x14ac:dyDescent="0.2">
      <c r="C756" s="35"/>
      <c r="D756" s="35"/>
      <c r="E756" s="35"/>
      <c r="F756" s="35"/>
      <c r="H756" s="35"/>
      <c r="I756" s="35"/>
      <c r="J756" s="35"/>
    </row>
    <row r="757" spans="3:10" ht="12.75" customHeight="1" x14ac:dyDescent="0.2">
      <c r="C757" s="35"/>
      <c r="D757" s="35"/>
      <c r="E757" s="35"/>
      <c r="F757" s="35"/>
      <c r="H757" s="35"/>
      <c r="I757" s="35"/>
      <c r="J757" s="35"/>
    </row>
    <row r="758" spans="3:10" ht="12.75" customHeight="1" x14ac:dyDescent="0.2">
      <c r="C758" s="35"/>
      <c r="D758" s="35"/>
      <c r="E758" s="35"/>
      <c r="F758" s="35"/>
      <c r="H758" s="35"/>
      <c r="I758" s="35"/>
      <c r="J758" s="35"/>
    </row>
    <row r="759" spans="3:10" ht="12.75" customHeight="1" x14ac:dyDescent="0.2">
      <c r="C759" s="35"/>
      <c r="D759" s="35"/>
      <c r="E759" s="35"/>
      <c r="F759" s="35"/>
      <c r="H759" s="35"/>
      <c r="I759" s="35"/>
      <c r="J759" s="35"/>
    </row>
    <row r="760" spans="3:10" ht="12.75" customHeight="1" x14ac:dyDescent="0.2">
      <c r="C760" s="35"/>
      <c r="D760" s="35"/>
      <c r="E760" s="35"/>
      <c r="F760" s="35"/>
      <c r="H760" s="35"/>
      <c r="I760" s="35"/>
      <c r="J760" s="35"/>
    </row>
    <row r="761" spans="3:10" ht="12.75" customHeight="1" x14ac:dyDescent="0.2">
      <c r="C761" s="35"/>
      <c r="D761" s="35"/>
      <c r="E761" s="35"/>
      <c r="F761" s="35"/>
      <c r="H761" s="35"/>
      <c r="I761" s="35"/>
      <c r="J761" s="35"/>
    </row>
    <row r="762" spans="3:10" ht="12.75" customHeight="1" x14ac:dyDescent="0.2">
      <c r="C762" s="35"/>
      <c r="D762" s="35"/>
      <c r="E762" s="35"/>
      <c r="F762" s="35"/>
      <c r="H762" s="35"/>
      <c r="I762" s="35"/>
      <c r="J762" s="35"/>
    </row>
    <row r="763" spans="3:10" ht="12.75" customHeight="1" x14ac:dyDescent="0.2">
      <c r="C763" s="35"/>
      <c r="D763" s="35"/>
      <c r="E763" s="35"/>
      <c r="F763" s="35"/>
      <c r="H763" s="35"/>
      <c r="I763" s="35"/>
      <c r="J763" s="35"/>
    </row>
    <row r="764" spans="3:10" ht="12.75" customHeight="1" x14ac:dyDescent="0.2">
      <c r="C764" s="35"/>
      <c r="D764" s="35"/>
      <c r="E764" s="35"/>
      <c r="F764" s="35"/>
      <c r="H764" s="35"/>
      <c r="I764" s="35"/>
      <c r="J764" s="35"/>
    </row>
    <row r="765" spans="3:10" ht="12.75" customHeight="1" x14ac:dyDescent="0.2">
      <c r="C765" s="35"/>
      <c r="D765" s="35"/>
      <c r="E765" s="35"/>
      <c r="F765" s="35"/>
      <c r="H765" s="35"/>
      <c r="I765" s="35"/>
      <c r="J765" s="35"/>
    </row>
    <row r="766" spans="3:10" ht="12.75" customHeight="1" x14ac:dyDescent="0.2">
      <c r="C766" s="35"/>
      <c r="D766" s="35"/>
      <c r="E766" s="35"/>
      <c r="F766" s="35"/>
      <c r="H766" s="35"/>
      <c r="I766" s="35"/>
      <c r="J766" s="35"/>
    </row>
    <row r="767" spans="3:10" ht="12.75" customHeight="1" x14ac:dyDescent="0.2">
      <c r="C767" s="35"/>
      <c r="D767" s="35"/>
      <c r="E767" s="35"/>
      <c r="F767" s="35"/>
      <c r="H767" s="35"/>
      <c r="I767" s="35"/>
      <c r="J767" s="35"/>
    </row>
    <row r="768" spans="3:10" ht="12.75" customHeight="1" x14ac:dyDescent="0.2">
      <c r="C768" s="35"/>
      <c r="D768" s="35"/>
      <c r="E768" s="35"/>
      <c r="F768" s="35"/>
      <c r="H768" s="35"/>
      <c r="I768" s="35"/>
      <c r="J768" s="35"/>
    </row>
    <row r="769" spans="3:10" ht="12.75" customHeight="1" x14ac:dyDescent="0.2">
      <c r="C769" s="35"/>
      <c r="D769" s="35"/>
      <c r="E769" s="35"/>
      <c r="F769" s="35"/>
      <c r="H769" s="35"/>
      <c r="I769" s="35"/>
      <c r="J769" s="35"/>
    </row>
    <row r="770" spans="3:10" ht="12.75" customHeight="1" x14ac:dyDescent="0.2">
      <c r="C770" s="35"/>
      <c r="D770" s="35"/>
      <c r="E770" s="35"/>
      <c r="F770" s="35"/>
      <c r="H770" s="35"/>
      <c r="I770" s="35"/>
      <c r="J770" s="35"/>
    </row>
    <row r="771" spans="3:10" ht="12.75" customHeight="1" x14ac:dyDescent="0.2">
      <c r="C771" s="35"/>
      <c r="D771" s="35"/>
      <c r="E771" s="35"/>
      <c r="F771" s="35"/>
      <c r="H771" s="35"/>
      <c r="I771" s="35"/>
      <c r="J771" s="35"/>
    </row>
    <row r="772" spans="3:10" ht="12.75" customHeight="1" x14ac:dyDescent="0.2">
      <c r="C772" s="35"/>
      <c r="D772" s="35"/>
      <c r="E772" s="35"/>
      <c r="F772" s="35"/>
      <c r="H772" s="35"/>
      <c r="I772" s="35"/>
      <c r="J772" s="35"/>
    </row>
    <row r="773" spans="3:10" ht="12.75" customHeight="1" x14ac:dyDescent="0.2">
      <c r="C773" s="35"/>
      <c r="D773" s="35"/>
      <c r="E773" s="35"/>
      <c r="F773" s="35"/>
      <c r="H773" s="35"/>
      <c r="I773" s="35"/>
      <c r="J773" s="35"/>
    </row>
    <row r="774" spans="3:10" ht="12.75" customHeight="1" x14ac:dyDescent="0.2">
      <c r="C774" s="35"/>
      <c r="D774" s="35"/>
      <c r="E774" s="35"/>
      <c r="F774" s="35"/>
      <c r="H774" s="35"/>
      <c r="I774" s="35"/>
      <c r="J774" s="35"/>
    </row>
    <row r="775" spans="3:10" ht="12.75" customHeight="1" x14ac:dyDescent="0.2">
      <c r="C775" s="35"/>
      <c r="D775" s="35"/>
      <c r="E775" s="35"/>
      <c r="F775" s="35"/>
      <c r="H775" s="35"/>
      <c r="I775" s="35"/>
      <c r="J775" s="35"/>
    </row>
    <row r="776" spans="3:10" ht="12.75" customHeight="1" x14ac:dyDescent="0.2">
      <c r="C776" s="35"/>
      <c r="D776" s="35"/>
      <c r="E776" s="35"/>
      <c r="F776" s="35"/>
      <c r="H776" s="35"/>
      <c r="I776" s="35"/>
      <c r="J776" s="35"/>
    </row>
    <row r="777" spans="3:10" ht="12.75" customHeight="1" x14ac:dyDescent="0.2">
      <c r="C777" s="35"/>
      <c r="D777" s="35"/>
      <c r="E777" s="35"/>
      <c r="F777" s="35"/>
      <c r="H777" s="35"/>
      <c r="I777" s="35"/>
      <c r="J777" s="35"/>
    </row>
    <row r="778" spans="3:10" ht="12.75" customHeight="1" x14ac:dyDescent="0.2">
      <c r="C778" s="35"/>
      <c r="D778" s="35"/>
      <c r="E778" s="35"/>
      <c r="F778" s="35"/>
      <c r="H778" s="35"/>
      <c r="I778" s="35"/>
      <c r="J778" s="35"/>
    </row>
    <row r="779" spans="3:10" ht="12.75" customHeight="1" x14ac:dyDescent="0.2">
      <c r="C779" s="35"/>
      <c r="D779" s="35"/>
      <c r="E779" s="35"/>
      <c r="F779" s="35"/>
      <c r="H779" s="35"/>
      <c r="I779" s="35"/>
      <c r="J779" s="35"/>
    </row>
    <row r="780" spans="3:10" ht="12.75" customHeight="1" x14ac:dyDescent="0.2">
      <c r="C780" s="35"/>
      <c r="D780" s="35"/>
      <c r="E780" s="35"/>
      <c r="F780" s="35"/>
      <c r="H780" s="35"/>
      <c r="I780" s="35"/>
      <c r="J780" s="35"/>
    </row>
    <row r="781" spans="3:10" ht="12.75" customHeight="1" x14ac:dyDescent="0.2">
      <c r="C781" s="35"/>
      <c r="D781" s="35"/>
      <c r="E781" s="35"/>
      <c r="F781" s="35"/>
      <c r="H781" s="35"/>
      <c r="I781" s="35"/>
      <c r="J781" s="35"/>
    </row>
    <row r="782" spans="3:10" ht="12.75" customHeight="1" x14ac:dyDescent="0.2">
      <c r="C782" s="35"/>
      <c r="D782" s="35"/>
      <c r="E782" s="35"/>
      <c r="F782" s="35"/>
      <c r="H782" s="35"/>
      <c r="I782" s="35"/>
      <c r="J782" s="35"/>
    </row>
    <row r="783" spans="3:10" ht="12.75" customHeight="1" x14ac:dyDescent="0.2">
      <c r="C783" s="35"/>
      <c r="D783" s="35"/>
      <c r="E783" s="35"/>
      <c r="F783" s="35"/>
      <c r="H783" s="35"/>
      <c r="I783" s="35"/>
      <c r="J783" s="35"/>
    </row>
    <row r="784" spans="3:10" ht="12.75" customHeight="1" x14ac:dyDescent="0.2">
      <c r="C784" s="35"/>
      <c r="D784" s="35"/>
      <c r="E784" s="35"/>
      <c r="F784" s="35"/>
      <c r="H784" s="35"/>
      <c r="I784" s="35"/>
      <c r="J784" s="35"/>
    </row>
    <row r="785" spans="3:10" ht="12.75" customHeight="1" x14ac:dyDescent="0.2">
      <c r="C785" s="35"/>
      <c r="D785" s="35"/>
      <c r="E785" s="35"/>
      <c r="F785" s="35"/>
      <c r="H785" s="35"/>
      <c r="I785" s="35"/>
      <c r="J785" s="35"/>
    </row>
    <row r="786" spans="3:10" ht="12.75" customHeight="1" x14ac:dyDescent="0.2">
      <c r="C786" s="35"/>
      <c r="D786" s="35"/>
      <c r="E786" s="35"/>
      <c r="F786" s="35"/>
      <c r="H786" s="35"/>
      <c r="I786" s="35"/>
      <c r="J786" s="35"/>
    </row>
    <row r="787" spans="3:10" ht="12.75" customHeight="1" x14ac:dyDescent="0.2">
      <c r="C787" s="35"/>
      <c r="D787" s="35"/>
      <c r="E787" s="35"/>
      <c r="F787" s="35"/>
      <c r="H787" s="35"/>
      <c r="I787" s="35"/>
      <c r="J787" s="35"/>
    </row>
    <row r="788" spans="3:10" ht="12.75" customHeight="1" x14ac:dyDescent="0.2">
      <c r="C788" s="35"/>
      <c r="D788" s="35"/>
      <c r="E788" s="35"/>
      <c r="F788" s="35"/>
      <c r="H788" s="35"/>
      <c r="I788" s="35"/>
      <c r="J788" s="35"/>
    </row>
    <row r="789" spans="3:10" ht="12.75" customHeight="1" x14ac:dyDescent="0.2">
      <c r="C789" s="35"/>
      <c r="D789" s="35"/>
      <c r="E789" s="35"/>
      <c r="F789" s="35"/>
      <c r="H789" s="35"/>
      <c r="I789" s="35"/>
      <c r="J789" s="35"/>
    </row>
    <row r="790" spans="3:10" ht="12.75" customHeight="1" x14ac:dyDescent="0.2">
      <c r="C790" s="35"/>
      <c r="D790" s="35"/>
      <c r="E790" s="35"/>
      <c r="F790" s="35"/>
      <c r="H790" s="35"/>
      <c r="I790" s="35"/>
      <c r="J790" s="35"/>
    </row>
    <row r="791" spans="3:10" ht="12.75" customHeight="1" x14ac:dyDescent="0.2">
      <c r="C791" s="35"/>
      <c r="D791" s="35"/>
      <c r="E791" s="35"/>
      <c r="F791" s="35"/>
      <c r="H791" s="35"/>
      <c r="I791" s="35"/>
      <c r="J791" s="35"/>
    </row>
    <row r="792" spans="3:10" ht="12.75" customHeight="1" x14ac:dyDescent="0.2">
      <c r="C792" s="35"/>
      <c r="D792" s="35"/>
      <c r="E792" s="35"/>
      <c r="F792" s="35"/>
      <c r="H792" s="35"/>
      <c r="I792" s="35"/>
      <c r="J792" s="35"/>
    </row>
    <row r="793" spans="3:10" ht="12.75" customHeight="1" x14ac:dyDescent="0.2">
      <c r="C793" s="35"/>
      <c r="D793" s="35"/>
      <c r="E793" s="35"/>
      <c r="F793" s="35"/>
      <c r="H793" s="35"/>
      <c r="I793" s="35"/>
      <c r="J793" s="35"/>
    </row>
    <row r="794" spans="3:10" ht="12.75" customHeight="1" x14ac:dyDescent="0.2">
      <c r="C794" s="35"/>
      <c r="D794" s="35"/>
      <c r="E794" s="35"/>
      <c r="F794" s="35"/>
      <c r="H794" s="35"/>
      <c r="I794" s="35"/>
      <c r="J794" s="35"/>
    </row>
    <row r="795" spans="3:10" ht="12.75" customHeight="1" x14ac:dyDescent="0.2">
      <c r="C795" s="35"/>
      <c r="D795" s="35"/>
      <c r="E795" s="35"/>
      <c r="F795" s="35"/>
      <c r="H795" s="35"/>
      <c r="I795" s="35"/>
      <c r="J795" s="35"/>
    </row>
    <row r="796" spans="3:10" ht="12.75" customHeight="1" x14ac:dyDescent="0.2">
      <c r="C796" s="35"/>
      <c r="D796" s="35"/>
      <c r="E796" s="35"/>
      <c r="F796" s="35"/>
      <c r="H796" s="35"/>
      <c r="I796" s="35"/>
      <c r="J796" s="35"/>
    </row>
    <row r="797" spans="3:10" ht="12.75" customHeight="1" x14ac:dyDescent="0.2">
      <c r="C797" s="35"/>
      <c r="D797" s="35"/>
      <c r="E797" s="35"/>
      <c r="F797" s="35"/>
      <c r="H797" s="35"/>
      <c r="I797" s="35"/>
      <c r="J797" s="35"/>
    </row>
    <row r="798" spans="3:10" ht="12.75" customHeight="1" x14ac:dyDescent="0.2">
      <c r="C798" s="35"/>
      <c r="D798" s="35"/>
      <c r="E798" s="35"/>
      <c r="F798" s="35"/>
      <c r="H798" s="35"/>
      <c r="I798" s="35"/>
      <c r="J798" s="35"/>
    </row>
    <row r="799" spans="3:10" ht="12.75" customHeight="1" x14ac:dyDescent="0.2">
      <c r="C799" s="35"/>
      <c r="D799" s="35"/>
      <c r="E799" s="35"/>
      <c r="F799" s="35"/>
      <c r="H799" s="35"/>
      <c r="I799" s="35"/>
      <c r="J799" s="35"/>
    </row>
    <row r="800" spans="3:10" ht="12.75" customHeight="1" x14ac:dyDescent="0.2">
      <c r="C800" s="35"/>
      <c r="D800" s="35"/>
      <c r="E800" s="35"/>
      <c r="F800" s="35"/>
      <c r="H800" s="35"/>
      <c r="I800" s="35"/>
      <c r="J800" s="35"/>
    </row>
    <row r="801" spans="3:10" ht="12.75" customHeight="1" x14ac:dyDescent="0.2">
      <c r="C801" s="35"/>
      <c r="D801" s="35"/>
      <c r="E801" s="35"/>
      <c r="F801" s="35"/>
      <c r="H801" s="35"/>
      <c r="I801" s="35"/>
      <c r="J801" s="35"/>
    </row>
    <row r="802" spans="3:10" ht="12.75" customHeight="1" x14ac:dyDescent="0.2">
      <c r="C802" s="35"/>
      <c r="D802" s="35"/>
      <c r="E802" s="35"/>
      <c r="F802" s="35"/>
      <c r="H802" s="35"/>
      <c r="I802" s="35"/>
      <c r="J802" s="35"/>
    </row>
    <row r="803" spans="3:10" ht="12.75" customHeight="1" x14ac:dyDescent="0.2">
      <c r="C803" s="35"/>
      <c r="D803" s="35"/>
      <c r="E803" s="35"/>
      <c r="F803" s="35"/>
      <c r="H803" s="35"/>
      <c r="I803" s="35"/>
      <c r="J803" s="35"/>
    </row>
    <row r="804" spans="3:10" ht="12.75" customHeight="1" x14ac:dyDescent="0.2">
      <c r="C804" s="35"/>
      <c r="D804" s="35"/>
      <c r="E804" s="35"/>
      <c r="F804" s="35"/>
      <c r="H804" s="35"/>
      <c r="I804" s="35"/>
      <c r="J804" s="35"/>
    </row>
    <row r="805" spans="3:10" ht="12.75" customHeight="1" x14ac:dyDescent="0.2">
      <c r="C805" s="35"/>
      <c r="D805" s="35"/>
      <c r="E805" s="35"/>
      <c r="F805" s="35"/>
      <c r="H805" s="35"/>
      <c r="I805" s="35"/>
      <c r="J805" s="35"/>
    </row>
    <row r="806" spans="3:10" ht="12.75" customHeight="1" x14ac:dyDescent="0.2">
      <c r="C806" s="35"/>
      <c r="D806" s="35"/>
      <c r="E806" s="35"/>
      <c r="F806" s="35"/>
      <c r="H806" s="35"/>
      <c r="I806" s="35"/>
      <c r="J806" s="35"/>
    </row>
    <row r="807" spans="3:10" ht="12.75" customHeight="1" x14ac:dyDescent="0.2">
      <c r="C807" s="35"/>
      <c r="D807" s="35"/>
      <c r="E807" s="35"/>
      <c r="F807" s="35"/>
      <c r="H807" s="35"/>
      <c r="I807" s="35"/>
      <c r="J807" s="35"/>
    </row>
    <row r="808" spans="3:10" ht="12.75" customHeight="1" x14ac:dyDescent="0.2">
      <c r="C808" s="35"/>
      <c r="D808" s="35"/>
      <c r="E808" s="35"/>
      <c r="F808" s="35"/>
      <c r="H808" s="35"/>
      <c r="I808" s="35"/>
      <c r="J808" s="35"/>
    </row>
    <row r="809" spans="3:10" ht="12.75" customHeight="1" x14ac:dyDescent="0.2">
      <c r="C809" s="35"/>
      <c r="D809" s="35"/>
      <c r="E809" s="35"/>
      <c r="F809" s="35"/>
      <c r="H809" s="35"/>
      <c r="I809" s="35"/>
      <c r="J809" s="35"/>
    </row>
    <row r="810" spans="3:10" ht="12.75" customHeight="1" x14ac:dyDescent="0.2">
      <c r="C810" s="35"/>
      <c r="D810" s="35"/>
      <c r="E810" s="35"/>
      <c r="F810" s="35"/>
      <c r="H810" s="35"/>
      <c r="I810" s="35"/>
      <c r="J810" s="35"/>
    </row>
    <row r="811" spans="3:10" ht="12.75" customHeight="1" x14ac:dyDescent="0.2">
      <c r="C811" s="35"/>
      <c r="D811" s="35"/>
      <c r="E811" s="35"/>
      <c r="F811" s="35"/>
      <c r="H811" s="35"/>
      <c r="I811" s="35"/>
      <c r="J811" s="35"/>
    </row>
    <row r="812" spans="3:10" ht="12.75" customHeight="1" x14ac:dyDescent="0.2">
      <c r="C812" s="35"/>
      <c r="D812" s="35"/>
      <c r="E812" s="35"/>
      <c r="F812" s="35"/>
      <c r="H812" s="35"/>
      <c r="I812" s="35"/>
      <c r="J812" s="35"/>
    </row>
    <row r="813" spans="3:10" ht="12.75" customHeight="1" x14ac:dyDescent="0.2">
      <c r="C813" s="35"/>
      <c r="D813" s="35"/>
      <c r="E813" s="35"/>
      <c r="F813" s="35"/>
      <c r="H813" s="35"/>
      <c r="I813" s="35"/>
      <c r="J813" s="35"/>
    </row>
    <row r="814" spans="3:10" ht="12.75" customHeight="1" x14ac:dyDescent="0.2">
      <c r="C814" s="35"/>
      <c r="D814" s="35"/>
      <c r="E814" s="35"/>
      <c r="F814" s="35"/>
      <c r="H814" s="35"/>
      <c r="I814" s="35"/>
      <c r="J814" s="35"/>
    </row>
    <row r="815" spans="3:10" ht="12.75" customHeight="1" x14ac:dyDescent="0.2">
      <c r="C815" s="35"/>
      <c r="D815" s="35"/>
      <c r="E815" s="35"/>
      <c r="F815" s="35"/>
      <c r="H815" s="35"/>
      <c r="I815" s="35"/>
      <c r="J815" s="35"/>
    </row>
    <row r="816" spans="3:10" ht="12.75" customHeight="1" x14ac:dyDescent="0.2">
      <c r="C816" s="35"/>
      <c r="D816" s="35"/>
      <c r="E816" s="35"/>
      <c r="F816" s="35"/>
      <c r="H816" s="35"/>
      <c r="I816" s="35"/>
      <c r="J816" s="35"/>
    </row>
    <row r="817" spans="3:10" ht="12.75" customHeight="1" x14ac:dyDescent="0.2">
      <c r="C817" s="35"/>
      <c r="D817" s="35"/>
      <c r="E817" s="35"/>
      <c r="F817" s="35"/>
      <c r="H817" s="35"/>
      <c r="I817" s="35"/>
      <c r="J817" s="35"/>
    </row>
    <row r="818" spans="3:10" ht="12.75" customHeight="1" x14ac:dyDescent="0.2">
      <c r="C818" s="35"/>
      <c r="D818" s="35"/>
      <c r="E818" s="35"/>
      <c r="F818" s="35"/>
      <c r="H818" s="35"/>
      <c r="I818" s="35"/>
      <c r="J818" s="35"/>
    </row>
    <row r="819" spans="3:10" ht="12.75" customHeight="1" x14ac:dyDescent="0.2">
      <c r="C819" s="35"/>
      <c r="D819" s="35"/>
      <c r="E819" s="35"/>
      <c r="F819" s="35"/>
      <c r="H819" s="35"/>
      <c r="I819" s="35"/>
      <c r="J819" s="35"/>
    </row>
    <row r="820" spans="3:10" ht="12.75" customHeight="1" x14ac:dyDescent="0.2">
      <c r="C820" s="35"/>
      <c r="D820" s="35"/>
      <c r="E820" s="35"/>
      <c r="F820" s="35"/>
      <c r="H820" s="35"/>
      <c r="I820" s="35"/>
      <c r="J820" s="35"/>
    </row>
    <row r="821" spans="3:10" ht="12.75" customHeight="1" x14ac:dyDescent="0.2">
      <c r="C821" s="35"/>
      <c r="D821" s="35"/>
      <c r="E821" s="35"/>
      <c r="F821" s="35"/>
      <c r="H821" s="35"/>
      <c r="I821" s="35"/>
      <c r="J821" s="35"/>
    </row>
    <row r="822" spans="3:10" ht="12.75" customHeight="1" x14ac:dyDescent="0.2">
      <c r="C822" s="35"/>
      <c r="D822" s="35"/>
      <c r="E822" s="35"/>
      <c r="F822" s="35"/>
      <c r="H822" s="35"/>
      <c r="I822" s="35"/>
      <c r="J822" s="35"/>
    </row>
    <row r="823" spans="3:10" ht="12.75" customHeight="1" x14ac:dyDescent="0.2">
      <c r="C823" s="35"/>
      <c r="D823" s="35"/>
      <c r="E823" s="35"/>
      <c r="F823" s="35"/>
      <c r="H823" s="35"/>
      <c r="I823" s="35"/>
      <c r="J823" s="35"/>
    </row>
    <row r="824" spans="3:10" ht="12.75" customHeight="1" x14ac:dyDescent="0.2">
      <c r="C824" s="35"/>
      <c r="D824" s="35"/>
      <c r="E824" s="35"/>
      <c r="F824" s="35"/>
      <c r="H824" s="35"/>
      <c r="I824" s="35"/>
      <c r="J824" s="35"/>
    </row>
    <row r="825" spans="3:10" ht="12.75" customHeight="1" x14ac:dyDescent="0.2">
      <c r="C825" s="35"/>
      <c r="D825" s="35"/>
      <c r="E825" s="35"/>
      <c r="F825" s="35"/>
      <c r="H825" s="35"/>
      <c r="I825" s="35"/>
      <c r="J825" s="35"/>
    </row>
    <row r="826" spans="3:10" ht="12.75" customHeight="1" x14ac:dyDescent="0.2">
      <c r="C826" s="35"/>
      <c r="D826" s="35"/>
      <c r="E826" s="35"/>
      <c r="F826" s="35"/>
      <c r="H826" s="35"/>
      <c r="I826" s="35"/>
      <c r="J826" s="35"/>
    </row>
    <row r="827" spans="3:10" ht="12.75" customHeight="1" x14ac:dyDescent="0.2">
      <c r="C827" s="35"/>
      <c r="D827" s="35"/>
      <c r="E827" s="35"/>
      <c r="F827" s="35"/>
      <c r="H827" s="35"/>
      <c r="I827" s="35"/>
      <c r="J827" s="35"/>
    </row>
    <row r="828" spans="3:10" ht="12.75" customHeight="1" x14ac:dyDescent="0.2">
      <c r="C828" s="35"/>
      <c r="D828" s="35"/>
      <c r="E828" s="35"/>
      <c r="F828" s="35"/>
      <c r="H828" s="35"/>
      <c r="I828" s="35"/>
      <c r="J828" s="35"/>
    </row>
    <row r="829" spans="3:10" ht="12.75" customHeight="1" x14ac:dyDescent="0.2">
      <c r="C829" s="35"/>
      <c r="D829" s="35"/>
      <c r="E829" s="35"/>
      <c r="F829" s="35"/>
      <c r="H829" s="35"/>
      <c r="I829" s="35"/>
      <c r="J829" s="35"/>
    </row>
    <row r="830" spans="3:10" ht="12.75" customHeight="1" x14ac:dyDescent="0.2">
      <c r="C830" s="35"/>
      <c r="D830" s="35"/>
      <c r="E830" s="35"/>
      <c r="F830" s="35"/>
      <c r="H830" s="35"/>
      <c r="I830" s="35"/>
      <c r="J830" s="35"/>
    </row>
    <row r="831" spans="3:10" ht="12.75" customHeight="1" x14ac:dyDescent="0.2">
      <c r="C831" s="35"/>
      <c r="D831" s="35"/>
      <c r="E831" s="35"/>
      <c r="F831" s="35"/>
      <c r="H831" s="35"/>
      <c r="I831" s="35"/>
      <c r="J831" s="35"/>
    </row>
    <row r="832" spans="3:10" ht="12.75" customHeight="1" x14ac:dyDescent="0.2">
      <c r="C832" s="35"/>
      <c r="D832" s="35"/>
      <c r="E832" s="35"/>
      <c r="F832" s="35"/>
      <c r="H832" s="35"/>
      <c r="I832" s="35"/>
      <c r="J832" s="35"/>
    </row>
    <row r="833" spans="3:10" ht="12.75" customHeight="1" x14ac:dyDescent="0.2">
      <c r="C833" s="35"/>
      <c r="D833" s="35"/>
      <c r="E833" s="35"/>
      <c r="F833" s="35"/>
      <c r="H833" s="35"/>
      <c r="I833" s="35"/>
      <c r="J833" s="35"/>
    </row>
    <row r="834" spans="3:10" ht="12.75" customHeight="1" x14ac:dyDescent="0.2">
      <c r="C834" s="35"/>
      <c r="D834" s="35"/>
      <c r="E834" s="35"/>
      <c r="F834" s="35"/>
      <c r="H834" s="35"/>
      <c r="I834" s="35"/>
      <c r="J834" s="35"/>
    </row>
    <row r="835" spans="3:10" ht="12.75" customHeight="1" x14ac:dyDescent="0.2">
      <c r="C835" s="35"/>
      <c r="D835" s="35"/>
      <c r="E835" s="35"/>
      <c r="F835" s="35"/>
      <c r="H835" s="35"/>
      <c r="I835" s="35"/>
      <c r="J835" s="35"/>
    </row>
    <row r="836" spans="3:10" ht="12.75" customHeight="1" x14ac:dyDescent="0.2">
      <c r="C836" s="35"/>
      <c r="D836" s="35"/>
      <c r="E836" s="35"/>
      <c r="F836" s="35"/>
      <c r="H836" s="35"/>
      <c r="I836" s="35"/>
      <c r="J836" s="35"/>
    </row>
    <row r="837" spans="3:10" ht="12.75" customHeight="1" x14ac:dyDescent="0.2">
      <c r="C837" s="35"/>
      <c r="D837" s="35"/>
      <c r="E837" s="35"/>
      <c r="F837" s="35"/>
      <c r="H837" s="35"/>
      <c r="I837" s="35"/>
      <c r="J837" s="35"/>
    </row>
    <row r="838" spans="3:10" ht="12.75" customHeight="1" x14ac:dyDescent="0.2">
      <c r="C838" s="35"/>
      <c r="D838" s="35"/>
      <c r="E838" s="35"/>
      <c r="F838" s="35"/>
      <c r="H838" s="35"/>
      <c r="I838" s="35"/>
      <c r="J838" s="35"/>
    </row>
    <row r="839" spans="3:10" ht="12.75" customHeight="1" x14ac:dyDescent="0.2">
      <c r="C839" s="35"/>
      <c r="D839" s="35"/>
      <c r="E839" s="35"/>
      <c r="F839" s="35"/>
      <c r="H839" s="35"/>
      <c r="I839" s="35"/>
      <c r="J839" s="35"/>
    </row>
    <row r="840" spans="3:10" ht="12.75" customHeight="1" x14ac:dyDescent="0.2">
      <c r="C840" s="35"/>
      <c r="D840" s="35"/>
      <c r="E840" s="35"/>
      <c r="F840" s="35"/>
      <c r="H840" s="35"/>
      <c r="I840" s="35"/>
      <c r="J840" s="35"/>
    </row>
    <row r="841" spans="3:10" ht="12.75" customHeight="1" x14ac:dyDescent="0.2">
      <c r="C841" s="35"/>
      <c r="D841" s="35"/>
      <c r="E841" s="35"/>
      <c r="F841" s="35"/>
      <c r="H841" s="35"/>
      <c r="I841" s="35"/>
      <c r="J841" s="35"/>
    </row>
    <row r="842" spans="3:10" ht="12.75" customHeight="1" x14ac:dyDescent="0.2">
      <c r="C842" s="35"/>
      <c r="D842" s="35"/>
      <c r="E842" s="35"/>
      <c r="F842" s="35"/>
      <c r="H842" s="35"/>
      <c r="I842" s="35"/>
      <c r="J842" s="35"/>
    </row>
    <row r="843" spans="3:10" ht="12.75" customHeight="1" x14ac:dyDescent="0.2">
      <c r="C843" s="35"/>
      <c r="D843" s="35"/>
      <c r="E843" s="35"/>
      <c r="F843" s="35"/>
      <c r="H843" s="35"/>
      <c r="I843" s="35"/>
      <c r="J843" s="35"/>
    </row>
    <row r="844" spans="3:10" ht="12.75" customHeight="1" x14ac:dyDescent="0.2">
      <c r="C844" s="35"/>
      <c r="D844" s="35"/>
      <c r="E844" s="35"/>
      <c r="F844" s="35"/>
      <c r="H844" s="35"/>
      <c r="I844" s="35"/>
      <c r="J844" s="35"/>
    </row>
    <row r="845" spans="3:10" ht="12.75" customHeight="1" x14ac:dyDescent="0.2">
      <c r="C845" s="35"/>
      <c r="D845" s="35"/>
      <c r="E845" s="35"/>
      <c r="F845" s="35"/>
      <c r="H845" s="35"/>
      <c r="I845" s="35"/>
      <c r="J845" s="35"/>
    </row>
    <row r="846" spans="3:10" ht="12.75" customHeight="1" x14ac:dyDescent="0.2">
      <c r="C846" s="35"/>
      <c r="D846" s="35"/>
      <c r="E846" s="35"/>
      <c r="F846" s="35"/>
      <c r="H846" s="35"/>
      <c r="I846" s="35"/>
      <c r="J846" s="35"/>
    </row>
    <row r="847" spans="3:10" ht="12.75" customHeight="1" x14ac:dyDescent="0.2">
      <c r="C847" s="35"/>
      <c r="D847" s="35"/>
      <c r="E847" s="35"/>
      <c r="F847" s="35"/>
      <c r="H847" s="35"/>
      <c r="I847" s="35"/>
      <c r="J847" s="35"/>
    </row>
    <row r="848" spans="3:10" ht="12.75" customHeight="1" x14ac:dyDescent="0.2">
      <c r="C848" s="35"/>
      <c r="D848" s="35"/>
      <c r="E848" s="35"/>
      <c r="F848" s="35"/>
      <c r="H848" s="35"/>
      <c r="I848" s="35"/>
      <c r="J848" s="35"/>
    </row>
    <row r="849" spans="3:10" ht="12.75" customHeight="1" x14ac:dyDescent="0.2">
      <c r="C849" s="35"/>
      <c r="D849" s="35"/>
      <c r="E849" s="35"/>
      <c r="F849" s="35"/>
      <c r="H849" s="35"/>
      <c r="I849" s="35"/>
      <c r="J849" s="35"/>
    </row>
    <row r="850" spans="3:10" ht="12.75" customHeight="1" x14ac:dyDescent="0.2">
      <c r="C850" s="35"/>
      <c r="D850" s="35"/>
      <c r="E850" s="35"/>
      <c r="F850" s="35"/>
      <c r="H850" s="35"/>
      <c r="I850" s="35"/>
      <c r="J850" s="35"/>
    </row>
    <row r="851" spans="3:10" ht="12.75" customHeight="1" x14ac:dyDescent="0.2">
      <c r="C851" s="35"/>
      <c r="D851" s="35"/>
      <c r="E851" s="35"/>
      <c r="F851" s="35"/>
      <c r="H851" s="35"/>
      <c r="I851" s="35"/>
      <c r="J851" s="35"/>
    </row>
    <row r="852" spans="3:10" ht="12.75" customHeight="1" x14ac:dyDescent="0.2">
      <c r="C852" s="35"/>
      <c r="D852" s="35"/>
      <c r="E852" s="35"/>
      <c r="F852" s="35"/>
      <c r="H852" s="35"/>
      <c r="I852" s="35"/>
      <c r="J852" s="35"/>
    </row>
    <row r="853" spans="3:10" ht="12.75" customHeight="1" x14ac:dyDescent="0.2">
      <c r="C853" s="35"/>
      <c r="D853" s="35"/>
      <c r="E853" s="35"/>
      <c r="F853" s="35"/>
      <c r="H853" s="35"/>
      <c r="I853" s="35"/>
      <c r="J853" s="35"/>
    </row>
    <row r="854" spans="3:10" ht="12.75" customHeight="1" x14ac:dyDescent="0.2">
      <c r="C854" s="35"/>
      <c r="D854" s="35"/>
      <c r="E854" s="35"/>
      <c r="F854" s="35"/>
      <c r="H854" s="35"/>
      <c r="I854" s="35"/>
      <c r="J854" s="35"/>
    </row>
    <row r="855" spans="3:10" ht="12.75" customHeight="1" x14ac:dyDescent="0.2">
      <c r="C855" s="35"/>
      <c r="D855" s="35"/>
      <c r="E855" s="35"/>
      <c r="F855" s="35"/>
      <c r="H855" s="35"/>
      <c r="I855" s="35"/>
      <c r="J855" s="35"/>
    </row>
    <row r="856" spans="3:10" ht="12.75" customHeight="1" x14ac:dyDescent="0.2">
      <c r="C856" s="35"/>
      <c r="D856" s="35"/>
      <c r="E856" s="35"/>
      <c r="F856" s="35"/>
      <c r="H856" s="35"/>
      <c r="I856" s="35"/>
      <c r="J856" s="35"/>
    </row>
    <row r="857" spans="3:10" ht="12.75" customHeight="1" x14ac:dyDescent="0.2">
      <c r="C857" s="35"/>
      <c r="D857" s="35"/>
      <c r="E857" s="35"/>
      <c r="F857" s="35"/>
      <c r="H857" s="35"/>
      <c r="I857" s="35"/>
      <c r="J857" s="35"/>
    </row>
    <row r="858" spans="3:10" ht="12.75" customHeight="1" x14ac:dyDescent="0.2">
      <c r="C858" s="35"/>
      <c r="D858" s="35"/>
      <c r="E858" s="35"/>
      <c r="F858" s="35"/>
      <c r="H858" s="35"/>
      <c r="I858" s="35"/>
      <c r="J858" s="35"/>
    </row>
    <row r="859" spans="3:10" ht="12.75" customHeight="1" x14ac:dyDescent="0.2">
      <c r="C859" s="35"/>
      <c r="D859" s="35"/>
      <c r="E859" s="35"/>
      <c r="F859" s="35"/>
      <c r="H859" s="35"/>
      <c r="I859" s="35"/>
      <c r="J859" s="35"/>
    </row>
    <row r="860" spans="3:10" ht="12.75" customHeight="1" x14ac:dyDescent="0.2">
      <c r="C860" s="35"/>
      <c r="D860" s="35"/>
      <c r="E860" s="35"/>
      <c r="F860" s="35"/>
      <c r="H860" s="35"/>
      <c r="I860" s="35"/>
      <c r="J860" s="35"/>
    </row>
    <row r="861" spans="3:10" ht="12.75" customHeight="1" x14ac:dyDescent="0.2">
      <c r="C861" s="35"/>
      <c r="D861" s="35"/>
      <c r="E861" s="35"/>
      <c r="F861" s="35"/>
      <c r="H861" s="35"/>
      <c r="I861" s="35"/>
      <c r="J861" s="35"/>
    </row>
    <row r="862" spans="3:10" ht="12.75" customHeight="1" x14ac:dyDescent="0.2">
      <c r="C862" s="35"/>
      <c r="D862" s="35"/>
      <c r="E862" s="35"/>
      <c r="F862" s="35"/>
      <c r="H862" s="35"/>
      <c r="I862" s="35"/>
      <c r="J862" s="35"/>
    </row>
    <row r="863" spans="3:10" ht="12.75" customHeight="1" x14ac:dyDescent="0.2">
      <c r="C863" s="35"/>
      <c r="D863" s="35"/>
      <c r="E863" s="35"/>
      <c r="F863" s="35"/>
      <c r="H863" s="35"/>
      <c r="I863" s="35"/>
      <c r="J863" s="35"/>
    </row>
    <row r="864" spans="3:10" ht="12.75" customHeight="1" x14ac:dyDescent="0.2">
      <c r="C864" s="35"/>
      <c r="D864" s="35"/>
      <c r="E864" s="35"/>
      <c r="F864" s="35"/>
      <c r="H864" s="35"/>
      <c r="I864" s="35"/>
      <c r="J864" s="35"/>
    </row>
    <row r="865" spans="3:10" ht="12.75" customHeight="1" x14ac:dyDescent="0.2">
      <c r="C865" s="35"/>
      <c r="D865" s="35"/>
      <c r="E865" s="35"/>
      <c r="F865" s="35"/>
      <c r="H865" s="35"/>
      <c r="I865" s="35"/>
      <c r="J865" s="35"/>
    </row>
    <row r="866" spans="3:10" ht="12.75" customHeight="1" x14ac:dyDescent="0.2">
      <c r="C866" s="35"/>
      <c r="D866" s="35"/>
      <c r="E866" s="35"/>
      <c r="F866" s="35"/>
      <c r="H866" s="35"/>
      <c r="I866" s="35"/>
      <c r="J866" s="35"/>
    </row>
    <row r="867" spans="3:10" ht="12.75" customHeight="1" x14ac:dyDescent="0.2">
      <c r="C867" s="35"/>
      <c r="D867" s="35"/>
      <c r="E867" s="35"/>
      <c r="F867" s="35"/>
      <c r="H867" s="35"/>
      <c r="I867" s="35"/>
      <c r="J867" s="35"/>
    </row>
    <row r="868" spans="3:10" ht="12.75" customHeight="1" x14ac:dyDescent="0.2">
      <c r="C868" s="35"/>
      <c r="D868" s="35"/>
      <c r="E868" s="35"/>
      <c r="F868" s="35"/>
      <c r="H868" s="35"/>
      <c r="I868" s="35"/>
      <c r="J868" s="35"/>
    </row>
    <row r="869" spans="3:10" ht="12.75" customHeight="1" x14ac:dyDescent="0.2">
      <c r="C869" s="35"/>
      <c r="D869" s="35"/>
      <c r="E869" s="35"/>
      <c r="F869" s="35"/>
      <c r="H869" s="35"/>
      <c r="I869" s="35"/>
      <c r="J869" s="35"/>
    </row>
    <row r="870" spans="3:10" ht="12.75" customHeight="1" x14ac:dyDescent="0.2">
      <c r="C870" s="35"/>
      <c r="D870" s="35"/>
      <c r="E870" s="35"/>
      <c r="F870" s="35"/>
      <c r="H870" s="35"/>
      <c r="I870" s="35"/>
      <c r="J870" s="35"/>
    </row>
    <row r="871" spans="3:10" ht="12.75" customHeight="1" x14ac:dyDescent="0.2">
      <c r="C871" s="35"/>
      <c r="D871" s="35"/>
      <c r="E871" s="35"/>
      <c r="F871" s="35"/>
      <c r="H871" s="35"/>
      <c r="I871" s="35"/>
      <c r="J871" s="35"/>
    </row>
    <row r="872" spans="3:10" ht="12.75" customHeight="1" x14ac:dyDescent="0.2">
      <c r="C872" s="35"/>
      <c r="D872" s="35"/>
      <c r="E872" s="35"/>
      <c r="F872" s="35"/>
      <c r="H872" s="35"/>
      <c r="I872" s="35"/>
      <c r="J872" s="35"/>
    </row>
    <row r="873" spans="3:10" ht="12.75" customHeight="1" x14ac:dyDescent="0.2">
      <c r="C873" s="35"/>
      <c r="D873" s="35"/>
      <c r="E873" s="35"/>
      <c r="F873" s="35"/>
      <c r="H873" s="35"/>
      <c r="I873" s="35"/>
      <c r="J873" s="35"/>
    </row>
    <row r="874" spans="3:10" ht="12.75" customHeight="1" x14ac:dyDescent="0.2">
      <c r="C874" s="35"/>
      <c r="D874" s="35"/>
      <c r="E874" s="35"/>
      <c r="F874" s="35"/>
      <c r="H874" s="35"/>
      <c r="I874" s="35"/>
      <c r="J874" s="35"/>
    </row>
    <row r="875" spans="3:10" ht="12.75" customHeight="1" x14ac:dyDescent="0.2">
      <c r="C875" s="35"/>
      <c r="D875" s="35"/>
      <c r="E875" s="35"/>
      <c r="F875" s="35"/>
      <c r="H875" s="35"/>
      <c r="I875" s="35"/>
      <c r="J875" s="35"/>
    </row>
    <row r="876" spans="3:10" ht="12.75" customHeight="1" x14ac:dyDescent="0.2">
      <c r="C876" s="35"/>
      <c r="D876" s="35"/>
      <c r="E876" s="35"/>
      <c r="F876" s="35"/>
      <c r="H876" s="35"/>
      <c r="I876" s="35"/>
      <c r="J876" s="35"/>
    </row>
    <row r="877" spans="3:10" ht="12.75" customHeight="1" x14ac:dyDescent="0.2">
      <c r="C877" s="35"/>
      <c r="D877" s="35"/>
      <c r="E877" s="35"/>
      <c r="F877" s="35"/>
      <c r="H877" s="35"/>
      <c r="I877" s="35"/>
      <c r="J877" s="35"/>
    </row>
    <row r="878" spans="3:10" ht="12.75" customHeight="1" x14ac:dyDescent="0.2">
      <c r="C878" s="35"/>
      <c r="D878" s="35"/>
      <c r="E878" s="35"/>
      <c r="F878" s="35"/>
      <c r="H878" s="35"/>
      <c r="I878" s="35"/>
      <c r="J878" s="35"/>
    </row>
    <row r="879" spans="3:10" ht="12.75" customHeight="1" x14ac:dyDescent="0.2">
      <c r="C879" s="35"/>
      <c r="D879" s="35"/>
      <c r="E879" s="35"/>
      <c r="F879" s="35"/>
      <c r="H879" s="35"/>
      <c r="I879" s="35"/>
      <c r="J879" s="35"/>
    </row>
    <row r="880" spans="3:10" ht="12.75" customHeight="1" x14ac:dyDescent="0.2">
      <c r="C880" s="35"/>
      <c r="D880" s="35"/>
      <c r="E880" s="35"/>
      <c r="F880" s="35"/>
      <c r="H880" s="35"/>
      <c r="I880" s="35"/>
      <c r="J880" s="35"/>
    </row>
    <row r="881" spans="3:10" ht="12.75" customHeight="1" x14ac:dyDescent="0.2">
      <c r="C881" s="35"/>
      <c r="D881" s="35"/>
      <c r="E881" s="35"/>
      <c r="F881" s="35"/>
      <c r="H881" s="35"/>
      <c r="I881" s="35"/>
      <c r="J881" s="35"/>
    </row>
    <row r="882" spans="3:10" ht="12.75" customHeight="1" x14ac:dyDescent="0.2">
      <c r="C882" s="35"/>
      <c r="D882" s="35"/>
      <c r="E882" s="35"/>
      <c r="F882" s="35"/>
      <c r="H882" s="35"/>
      <c r="I882" s="35"/>
      <c r="J882" s="35"/>
    </row>
    <row r="883" spans="3:10" ht="12.75" customHeight="1" x14ac:dyDescent="0.2">
      <c r="C883" s="35"/>
      <c r="D883" s="35"/>
      <c r="E883" s="35"/>
      <c r="F883" s="35"/>
      <c r="H883" s="35"/>
      <c r="I883" s="35"/>
      <c r="J883" s="35"/>
    </row>
    <row r="884" spans="3:10" ht="12.75" customHeight="1" x14ac:dyDescent="0.2">
      <c r="C884" s="35"/>
      <c r="D884" s="35"/>
      <c r="E884" s="35"/>
      <c r="F884" s="35"/>
      <c r="H884" s="35"/>
      <c r="I884" s="35"/>
      <c r="J884" s="35"/>
    </row>
    <row r="885" spans="3:10" ht="12.75" customHeight="1" x14ac:dyDescent="0.2">
      <c r="C885" s="35"/>
      <c r="D885" s="35"/>
      <c r="E885" s="35"/>
      <c r="F885" s="35"/>
      <c r="H885" s="35"/>
      <c r="I885" s="35"/>
      <c r="J885" s="35"/>
    </row>
    <row r="886" spans="3:10" ht="12.75" customHeight="1" x14ac:dyDescent="0.2">
      <c r="C886" s="35"/>
      <c r="D886" s="35"/>
      <c r="E886" s="35"/>
      <c r="F886" s="35"/>
      <c r="H886" s="35"/>
      <c r="I886" s="35"/>
      <c r="J886" s="35"/>
    </row>
    <row r="887" spans="3:10" ht="12.75" customHeight="1" x14ac:dyDescent="0.2">
      <c r="C887" s="35"/>
      <c r="D887" s="35"/>
      <c r="E887" s="35"/>
      <c r="F887" s="35"/>
      <c r="H887" s="35"/>
      <c r="I887" s="35"/>
      <c r="J887" s="35"/>
    </row>
    <row r="888" spans="3:10" ht="12.75" customHeight="1" x14ac:dyDescent="0.2">
      <c r="C888" s="35"/>
      <c r="D888" s="35"/>
      <c r="E888" s="35"/>
      <c r="F888" s="35"/>
      <c r="H888" s="35"/>
      <c r="I888" s="35"/>
      <c r="J888" s="35"/>
    </row>
    <row r="889" spans="3:10" ht="12.75" customHeight="1" x14ac:dyDescent="0.2">
      <c r="C889" s="35"/>
      <c r="D889" s="35"/>
      <c r="E889" s="35"/>
      <c r="F889" s="35"/>
      <c r="H889" s="35"/>
      <c r="I889" s="35"/>
      <c r="J889" s="35"/>
    </row>
    <row r="890" spans="3:10" ht="12.75" customHeight="1" x14ac:dyDescent="0.2">
      <c r="C890" s="35"/>
      <c r="D890" s="35"/>
      <c r="E890" s="35"/>
      <c r="F890" s="35"/>
      <c r="H890" s="35"/>
      <c r="I890" s="35"/>
      <c r="J890" s="35"/>
    </row>
    <row r="891" spans="3:10" ht="12.75" customHeight="1" x14ac:dyDescent="0.2">
      <c r="C891" s="35"/>
      <c r="D891" s="35"/>
      <c r="E891" s="35"/>
      <c r="F891" s="35"/>
      <c r="H891" s="35"/>
      <c r="I891" s="35"/>
      <c r="J891" s="35"/>
    </row>
    <row r="892" spans="3:10" ht="12.75" customHeight="1" x14ac:dyDescent="0.2">
      <c r="C892" s="35"/>
      <c r="D892" s="35"/>
      <c r="E892" s="35"/>
      <c r="F892" s="35"/>
      <c r="H892" s="35"/>
      <c r="I892" s="35"/>
      <c r="J892" s="35"/>
    </row>
    <row r="893" spans="3:10" ht="12.75" customHeight="1" x14ac:dyDescent="0.2">
      <c r="C893" s="35"/>
      <c r="D893" s="35"/>
      <c r="E893" s="35"/>
      <c r="F893" s="35"/>
      <c r="H893" s="35"/>
      <c r="I893" s="35"/>
      <c r="J893" s="35"/>
    </row>
    <row r="894" spans="3:10" ht="12.75" customHeight="1" x14ac:dyDescent="0.2">
      <c r="C894" s="35"/>
      <c r="D894" s="35"/>
      <c r="E894" s="35"/>
      <c r="F894" s="35"/>
      <c r="H894" s="35"/>
      <c r="I894" s="35"/>
      <c r="J894" s="35"/>
    </row>
    <row r="895" spans="3:10" ht="12.75" customHeight="1" x14ac:dyDescent="0.2">
      <c r="C895" s="35"/>
      <c r="D895" s="35"/>
      <c r="E895" s="35"/>
      <c r="F895" s="35"/>
      <c r="H895" s="35"/>
      <c r="I895" s="35"/>
      <c r="J895" s="35"/>
    </row>
    <row r="896" spans="3:10" ht="12.75" customHeight="1" x14ac:dyDescent="0.2">
      <c r="C896" s="35"/>
      <c r="D896" s="35"/>
      <c r="E896" s="35"/>
      <c r="F896" s="35"/>
      <c r="H896" s="35"/>
      <c r="I896" s="35"/>
      <c r="J896" s="35"/>
    </row>
    <row r="897" spans="3:10" ht="12.75" customHeight="1" x14ac:dyDescent="0.2">
      <c r="C897" s="35"/>
      <c r="D897" s="35"/>
      <c r="E897" s="35"/>
      <c r="F897" s="35"/>
      <c r="H897" s="35"/>
      <c r="I897" s="35"/>
      <c r="J897" s="35"/>
    </row>
    <row r="898" spans="3:10" ht="12.75" customHeight="1" x14ac:dyDescent="0.2">
      <c r="C898" s="35"/>
      <c r="D898" s="35"/>
      <c r="E898" s="35"/>
      <c r="F898" s="35"/>
      <c r="H898" s="35"/>
      <c r="I898" s="35"/>
      <c r="J898" s="35"/>
    </row>
    <row r="899" spans="3:10" ht="12.75" customHeight="1" x14ac:dyDescent="0.2">
      <c r="C899" s="35"/>
      <c r="D899" s="35"/>
      <c r="E899" s="35"/>
      <c r="F899" s="35"/>
      <c r="H899" s="35"/>
      <c r="I899" s="35"/>
      <c r="J899" s="35"/>
    </row>
    <row r="900" spans="3:10" ht="12.75" customHeight="1" x14ac:dyDescent="0.2">
      <c r="C900" s="35"/>
      <c r="D900" s="35"/>
      <c r="E900" s="35"/>
      <c r="F900" s="35"/>
      <c r="H900" s="35"/>
      <c r="I900" s="35"/>
      <c r="J900" s="35"/>
    </row>
    <row r="901" spans="3:10" ht="12.75" customHeight="1" x14ac:dyDescent="0.2">
      <c r="C901" s="35"/>
      <c r="D901" s="35"/>
      <c r="E901" s="35"/>
      <c r="F901" s="35"/>
      <c r="H901" s="35"/>
      <c r="I901" s="35"/>
      <c r="J901" s="35"/>
    </row>
    <row r="902" spans="3:10" ht="12.75" customHeight="1" x14ac:dyDescent="0.2">
      <c r="C902" s="35"/>
      <c r="D902" s="35"/>
      <c r="E902" s="35"/>
      <c r="F902" s="35"/>
      <c r="H902" s="35"/>
      <c r="I902" s="35"/>
      <c r="J902" s="35"/>
    </row>
    <row r="903" spans="3:10" ht="12.75" customHeight="1" x14ac:dyDescent="0.2">
      <c r="C903" s="35"/>
      <c r="D903" s="35"/>
      <c r="E903" s="35"/>
      <c r="F903" s="35"/>
      <c r="H903" s="35"/>
      <c r="I903" s="35"/>
      <c r="J903" s="35"/>
    </row>
    <row r="904" spans="3:10" ht="12.75" customHeight="1" x14ac:dyDescent="0.2">
      <c r="C904" s="35"/>
      <c r="D904" s="35"/>
      <c r="E904" s="35"/>
      <c r="F904" s="35"/>
      <c r="H904" s="35"/>
      <c r="I904" s="35"/>
      <c r="J904" s="35"/>
    </row>
    <row r="905" spans="3:10" ht="12.75" customHeight="1" x14ac:dyDescent="0.2">
      <c r="C905" s="35"/>
      <c r="D905" s="35"/>
      <c r="E905" s="35"/>
      <c r="F905" s="35"/>
      <c r="H905" s="35"/>
      <c r="I905" s="35"/>
      <c r="J905" s="35"/>
    </row>
    <row r="906" spans="3:10" ht="12.75" customHeight="1" x14ac:dyDescent="0.2">
      <c r="C906" s="35"/>
      <c r="D906" s="35"/>
      <c r="E906" s="35"/>
      <c r="F906" s="35"/>
      <c r="H906" s="35"/>
      <c r="I906" s="35"/>
      <c r="J906" s="35"/>
    </row>
    <row r="907" spans="3:10" ht="12.75" customHeight="1" x14ac:dyDescent="0.2">
      <c r="C907" s="35"/>
      <c r="D907" s="35"/>
      <c r="E907" s="35"/>
      <c r="F907" s="35"/>
      <c r="H907" s="35"/>
      <c r="I907" s="35"/>
      <c r="J907" s="35"/>
    </row>
    <row r="908" spans="3:10" ht="12.75" customHeight="1" x14ac:dyDescent="0.2">
      <c r="C908" s="35"/>
      <c r="D908" s="35"/>
      <c r="E908" s="35"/>
      <c r="F908" s="35"/>
      <c r="H908" s="35"/>
      <c r="I908" s="35"/>
      <c r="J908" s="35"/>
    </row>
    <row r="909" spans="3:10" ht="12.75" customHeight="1" x14ac:dyDescent="0.2">
      <c r="C909" s="35"/>
      <c r="D909" s="35"/>
      <c r="E909" s="35"/>
      <c r="F909" s="35"/>
      <c r="H909" s="35"/>
      <c r="I909" s="35"/>
      <c r="J909" s="35"/>
    </row>
    <row r="910" spans="3:10" ht="12.75" customHeight="1" x14ac:dyDescent="0.2">
      <c r="C910" s="35"/>
      <c r="D910" s="35"/>
      <c r="E910" s="35"/>
      <c r="F910" s="35"/>
      <c r="H910" s="35"/>
      <c r="I910" s="35"/>
      <c r="J910" s="35"/>
    </row>
    <row r="911" spans="3:10" ht="12.75" customHeight="1" x14ac:dyDescent="0.2">
      <c r="C911" s="35"/>
      <c r="D911" s="35"/>
      <c r="E911" s="35"/>
      <c r="F911" s="35"/>
      <c r="H911" s="35"/>
      <c r="I911" s="35"/>
      <c r="J911" s="35"/>
    </row>
    <row r="912" spans="3:10" ht="12.75" customHeight="1" x14ac:dyDescent="0.2">
      <c r="C912" s="35"/>
      <c r="D912" s="35"/>
      <c r="E912" s="35"/>
      <c r="F912" s="35"/>
      <c r="H912" s="35"/>
      <c r="I912" s="35"/>
      <c r="J912" s="35"/>
    </row>
    <row r="913" spans="3:10" ht="12.75" customHeight="1" x14ac:dyDescent="0.2">
      <c r="C913" s="35"/>
      <c r="D913" s="35"/>
      <c r="E913" s="35"/>
      <c r="F913" s="35"/>
      <c r="H913" s="35"/>
      <c r="I913" s="35"/>
      <c r="J913" s="35"/>
    </row>
    <row r="914" spans="3:10" ht="12.75" customHeight="1" x14ac:dyDescent="0.2">
      <c r="C914" s="35"/>
      <c r="D914" s="35"/>
      <c r="E914" s="35"/>
      <c r="F914" s="35"/>
      <c r="H914" s="35"/>
      <c r="I914" s="35"/>
      <c r="J914" s="35"/>
    </row>
    <row r="915" spans="3:10" ht="12.75" customHeight="1" x14ac:dyDescent="0.2">
      <c r="C915" s="35"/>
      <c r="D915" s="35"/>
      <c r="E915" s="35"/>
      <c r="F915" s="35"/>
      <c r="H915" s="35"/>
      <c r="I915" s="35"/>
      <c r="J915" s="35"/>
    </row>
    <row r="916" spans="3:10" ht="12.75" customHeight="1" x14ac:dyDescent="0.2">
      <c r="C916" s="35"/>
      <c r="D916" s="35"/>
      <c r="E916" s="35"/>
      <c r="F916" s="35"/>
      <c r="H916" s="35"/>
      <c r="I916" s="35"/>
      <c r="J916" s="35"/>
    </row>
    <row r="917" spans="3:10" ht="12.75" customHeight="1" x14ac:dyDescent="0.2">
      <c r="C917" s="35"/>
      <c r="D917" s="35"/>
      <c r="E917" s="35"/>
      <c r="F917" s="35"/>
      <c r="H917" s="35"/>
      <c r="I917" s="35"/>
      <c r="J917" s="35"/>
    </row>
    <row r="918" spans="3:10" ht="12.75" customHeight="1" x14ac:dyDescent="0.2">
      <c r="C918" s="35"/>
      <c r="D918" s="35"/>
      <c r="E918" s="35"/>
      <c r="F918" s="35"/>
      <c r="H918" s="35"/>
      <c r="I918" s="35"/>
      <c r="J918" s="35"/>
    </row>
    <row r="919" spans="3:10" ht="12.75" customHeight="1" x14ac:dyDescent="0.2">
      <c r="C919" s="35"/>
      <c r="D919" s="35"/>
      <c r="E919" s="35"/>
      <c r="F919" s="35"/>
      <c r="H919" s="35"/>
      <c r="I919" s="35"/>
      <c r="J919" s="35"/>
    </row>
    <row r="920" spans="3:10" ht="12.75" customHeight="1" x14ac:dyDescent="0.2">
      <c r="C920" s="35"/>
      <c r="D920" s="35"/>
      <c r="E920" s="35"/>
      <c r="F920" s="35"/>
      <c r="H920" s="35"/>
      <c r="I920" s="35"/>
      <c r="J920" s="35"/>
    </row>
    <row r="921" spans="3:10" ht="12.75" customHeight="1" x14ac:dyDescent="0.2">
      <c r="C921" s="35"/>
      <c r="D921" s="35"/>
      <c r="E921" s="35"/>
      <c r="F921" s="35"/>
      <c r="H921" s="35"/>
      <c r="I921" s="35"/>
      <c r="J921" s="35"/>
    </row>
    <row r="922" spans="3:10" ht="12.75" customHeight="1" x14ac:dyDescent="0.2">
      <c r="C922" s="35"/>
      <c r="D922" s="35"/>
      <c r="E922" s="35"/>
      <c r="F922" s="35"/>
      <c r="H922" s="35"/>
      <c r="I922" s="35"/>
      <c r="J922" s="35"/>
    </row>
    <row r="923" spans="3:10" ht="12.75" customHeight="1" x14ac:dyDescent="0.2">
      <c r="C923" s="35"/>
      <c r="D923" s="35"/>
      <c r="E923" s="35"/>
      <c r="F923" s="35"/>
      <c r="H923" s="35"/>
      <c r="I923" s="35"/>
      <c r="J923" s="35"/>
    </row>
    <row r="924" spans="3:10" ht="12.75" customHeight="1" x14ac:dyDescent="0.2">
      <c r="C924" s="35"/>
      <c r="D924" s="35"/>
      <c r="E924" s="35"/>
      <c r="F924" s="35"/>
      <c r="H924" s="35"/>
      <c r="I924" s="35"/>
      <c r="J924" s="35"/>
    </row>
    <row r="925" spans="3:10" ht="12.75" customHeight="1" x14ac:dyDescent="0.2">
      <c r="C925" s="35"/>
      <c r="D925" s="35"/>
      <c r="E925" s="35"/>
      <c r="F925" s="35"/>
      <c r="H925" s="35"/>
      <c r="I925" s="35"/>
      <c r="J925" s="35"/>
    </row>
    <row r="926" spans="3:10" ht="12.75" customHeight="1" x14ac:dyDescent="0.2">
      <c r="C926" s="35"/>
      <c r="D926" s="35"/>
      <c r="E926" s="35"/>
      <c r="F926" s="35"/>
      <c r="H926" s="35"/>
      <c r="I926" s="35"/>
      <c r="J926" s="35"/>
    </row>
    <row r="927" spans="3:10" ht="12.75" customHeight="1" x14ac:dyDescent="0.2">
      <c r="C927" s="35"/>
      <c r="D927" s="35"/>
      <c r="E927" s="35"/>
      <c r="F927" s="35"/>
      <c r="H927" s="35"/>
      <c r="I927" s="35"/>
      <c r="J927" s="35"/>
    </row>
    <row r="928" spans="3:10" ht="12.75" customHeight="1" x14ac:dyDescent="0.2">
      <c r="C928" s="35"/>
      <c r="D928" s="35"/>
      <c r="E928" s="35"/>
      <c r="F928" s="35"/>
      <c r="H928" s="35"/>
      <c r="I928" s="35"/>
      <c r="J928" s="35"/>
    </row>
    <row r="929" spans="3:10" ht="12.75" customHeight="1" x14ac:dyDescent="0.2">
      <c r="C929" s="35"/>
      <c r="D929" s="35"/>
      <c r="E929" s="35"/>
      <c r="F929" s="35"/>
      <c r="H929" s="35"/>
      <c r="I929" s="35"/>
      <c r="J929" s="35"/>
    </row>
    <row r="930" spans="3:10" ht="12.75" customHeight="1" x14ac:dyDescent="0.2">
      <c r="C930" s="35"/>
      <c r="D930" s="35"/>
      <c r="E930" s="35"/>
      <c r="F930" s="35"/>
      <c r="H930" s="35"/>
      <c r="I930" s="35"/>
      <c r="J930" s="35"/>
    </row>
    <row r="931" spans="3:10" ht="12.75" customHeight="1" x14ac:dyDescent="0.2">
      <c r="C931" s="35"/>
      <c r="D931" s="35"/>
      <c r="E931" s="35"/>
      <c r="F931" s="35"/>
      <c r="H931" s="35"/>
      <c r="I931" s="35"/>
      <c r="J931" s="35"/>
    </row>
    <row r="932" spans="3:10" ht="12.75" customHeight="1" x14ac:dyDescent="0.2">
      <c r="C932" s="35"/>
      <c r="D932" s="35"/>
      <c r="E932" s="35"/>
      <c r="F932" s="35"/>
      <c r="H932" s="35"/>
      <c r="I932" s="35"/>
      <c r="J932" s="35"/>
    </row>
    <row r="933" spans="3:10" ht="12.75" customHeight="1" x14ac:dyDescent="0.2">
      <c r="C933" s="35"/>
      <c r="D933" s="35"/>
      <c r="E933" s="35"/>
      <c r="F933" s="35"/>
      <c r="H933" s="35"/>
      <c r="I933" s="35"/>
      <c r="J933" s="35"/>
    </row>
    <row r="934" spans="3:10" ht="12.75" customHeight="1" x14ac:dyDescent="0.2">
      <c r="C934" s="35"/>
      <c r="D934" s="35"/>
      <c r="E934" s="35"/>
      <c r="F934" s="35"/>
      <c r="H934" s="35"/>
      <c r="I934" s="35"/>
      <c r="J934" s="35"/>
    </row>
    <row r="935" spans="3:10" ht="12.75" customHeight="1" x14ac:dyDescent="0.2">
      <c r="C935" s="35"/>
      <c r="D935" s="35"/>
      <c r="E935" s="35"/>
      <c r="F935" s="35"/>
      <c r="H935" s="35"/>
      <c r="I935" s="35"/>
      <c r="J935" s="35"/>
    </row>
    <row r="936" spans="3:10" ht="12.75" customHeight="1" x14ac:dyDescent="0.2">
      <c r="C936" s="35"/>
      <c r="D936" s="35"/>
      <c r="E936" s="35"/>
      <c r="F936" s="35"/>
      <c r="H936" s="35"/>
      <c r="I936" s="35"/>
      <c r="J936" s="35"/>
    </row>
    <row r="937" spans="3:10" ht="12.75" customHeight="1" x14ac:dyDescent="0.2">
      <c r="C937" s="35"/>
      <c r="D937" s="35"/>
      <c r="E937" s="35"/>
      <c r="F937" s="35"/>
      <c r="H937" s="35"/>
      <c r="I937" s="35"/>
      <c r="J937" s="35"/>
    </row>
    <row r="938" spans="3:10" ht="12.75" customHeight="1" x14ac:dyDescent="0.2">
      <c r="C938" s="35"/>
      <c r="D938" s="35"/>
      <c r="E938" s="35"/>
      <c r="F938" s="35"/>
      <c r="H938" s="35"/>
      <c r="I938" s="35"/>
      <c r="J938" s="35"/>
    </row>
    <row r="939" spans="3:10" ht="12.75" customHeight="1" x14ac:dyDescent="0.2">
      <c r="C939" s="35"/>
      <c r="D939" s="35"/>
      <c r="E939" s="35"/>
      <c r="F939" s="35"/>
      <c r="H939" s="35"/>
      <c r="I939" s="35"/>
      <c r="J939" s="35"/>
    </row>
    <row r="940" spans="3:10" ht="12.75" customHeight="1" x14ac:dyDescent="0.2">
      <c r="C940" s="35"/>
      <c r="D940" s="35"/>
      <c r="E940" s="35"/>
      <c r="F940" s="35"/>
      <c r="H940" s="35"/>
      <c r="I940" s="35"/>
      <c r="J940" s="35"/>
    </row>
    <row r="941" spans="3:10" ht="12.75" customHeight="1" x14ac:dyDescent="0.2">
      <c r="C941" s="35"/>
      <c r="D941" s="35"/>
      <c r="E941" s="35"/>
      <c r="F941" s="35"/>
      <c r="H941" s="35"/>
      <c r="I941" s="35"/>
      <c r="J941" s="35"/>
    </row>
    <row r="942" spans="3:10" ht="12.75" customHeight="1" x14ac:dyDescent="0.2">
      <c r="C942" s="35"/>
      <c r="D942" s="35"/>
      <c r="E942" s="35"/>
      <c r="F942" s="35"/>
      <c r="H942" s="35"/>
      <c r="I942" s="35"/>
      <c r="J942" s="35"/>
    </row>
    <row r="943" spans="3:10" ht="12.75" customHeight="1" x14ac:dyDescent="0.2">
      <c r="C943" s="35"/>
      <c r="D943" s="35"/>
      <c r="E943" s="35"/>
      <c r="F943" s="35"/>
      <c r="H943" s="35"/>
      <c r="I943" s="35"/>
      <c r="J943" s="35"/>
    </row>
    <row r="944" spans="3:10" ht="12.75" customHeight="1" x14ac:dyDescent="0.2">
      <c r="C944" s="35"/>
      <c r="D944" s="35"/>
      <c r="E944" s="35"/>
      <c r="F944" s="35"/>
      <c r="H944" s="35"/>
      <c r="I944" s="35"/>
      <c r="J944" s="35"/>
    </row>
    <row r="945" spans="3:10" ht="12.75" customHeight="1" x14ac:dyDescent="0.2">
      <c r="C945" s="35"/>
      <c r="D945" s="35"/>
      <c r="E945" s="35"/>
      <c r="F945" s="35"/>
      <c r="H945" s="35"/>
      <c r="I945" s="35"/>
      <c r="J945" s="35"/>
    </row>
    <row r="946" spans="3:10" ht="12.75" customHeight="1" x14ac:dyDescent="0.2">
      <c r="C946" s="35"/>
      <c r="D946" s="35"/>
      <c r="E946" s="35"/>
      <c r="F946" s="35"/>
      <c r="H946" s="35"/>
      <c r="I946" s="35"/>
      <c r="J946" s="35"/>
    </row>
    <row r="947" spans="3:10" ht="12.75" customHeight="1" x14ac:dyDescent="0.2">
      <c r="C947" s="35"/>
      <c r="D947" s="35"/>
      <c r="E947" s="35"/>
      <c r="F947" s="35"/>
      <c r="H947" s="35"/>
      <c r="I947" s="35"/>
      <c r="J947" s="35"/>
    </row>
    <row r="948" spans="3:10" ht="12.75" customHeight="1" x14ac:dyDescent="0.2">
      <c r="C948" s="35"/>
      <c r="D948" s="35"/>
      <c r="E948" s="35"/>
      <c r="F948" s="35"/>
      <c r="H948" s="35"/>
      <c r="I948" s="35"/>
      <c r="J948" s="35"/>
    </row>
    <row r="949" spans="3:10" ht="12.75" customHeight="1" x14ac:dyDescent="0.2">
      <c r="C949" s="35"/>
      <c r="D949" s="35"/>
      <c r="E949" s="35"/>
      <c r="F949" s="35"/>
      <c r="H949" s="35"/>
      <c r="I949" s="35"/>
      <c r="J949" s="35"/>
    </row>
    <row r="950" spans="3:10" ht="12.75" customHeight="1" x14ac:dyDescent="0.2">
      <c r="C950" s="35"/>
      <c r="D950" s="35"/>
      <c r="E950" s="35"/>
      <c r="F950" s="35"/>
      <c r="H950" s="35"/>
      <c r="I950" s="35"/>
      <c r="J950" s="35"/>
    </row>
    <row r="951" spans="3:10" ht="12.75" customHeight="1" x14ac:dyDescent="0.2">
      <c r="C951" s="35"/>
      <c r="D951" s="35"/>
      <c r="E951" s="35"/>
      <c r="F951" s="35"/>
      <c r="H951" s="35"/>
      <c r="I951" s="35"/>
      <c r="J951" s="35"/>
    </row>
    <row r="952" spans="3:10" ht="12.75" customHeight="1" x14ac:dyDescent="0.2">
      <c r="C952" s="35"/>
      <c r="D952" s="35"/>
      <c r="E952" s="35"/>
      <c r="F952" s="35"/>
      <c r="H952" s="35"/>
      <c r="I952" s="35"/>
      <c r="J952" s="35"/>
    </row>
    <row r="953" spans="3:10" ht="12.75" customHeight="1" x14ac:dyDescent="0.2">
      <c r="C953" s="35"/>
      <c r="D953" s="35"/>
      <c r="E953" s="35"/>
      <c r="F953" s="35"/>
      <c r="H953" s="35"/>
      <c r="I953" s="35"/>
      <c r="J953" s="35"/>
    </row>
    <row r="954" spans="3:10" ht="12.75" customHeight="1" x14ac:dyDescent="0.2">
      <c r="C954" s="35"/>
      <c r="D954" s="35"/>
      <c r="E954" s="35"/>
      <c r="F954" s="35"/>
      <c r="H954" s="35"/>
      <c r="I954" s="35"/>
      <c r="J954" s="35"/>
    </row>
    <row r="955" spans="3:10" ht="12.75" customHeight="1" x14ac:dyDescent="0.2">
      <c r="C955" s="35"/>
      <c r="D955" s="35"/>
      <c r="E955" s="35"/>
      <c r="F955" s="35"/>
      <c r="H955" s="35"/>
      <c r="I955" s="35"/>
      <c r="J955" s="35"/>
    </row>
    <row r="956" spans="3:10" ht="12.75" customHeight="1" x14ac:dyDescent="0.2">
      <c r="C956" s="35"/>
      <c r="D956" s="35"/>
      <c r="E956" s="35"/>
      <c r="F956" s="35"/>
      <c r="H956" s="35"/>
      <c r="I956" s="35"/>
      <c r="J956" s="35"/>
    </row>
    <row r="957" spans="3:10" ht="12.75" customHeight="1" x14ac:dyDescent="0.2">
      <c r="C957" s="35"/>
      <c r="D957" s="35"/>
      <c r="E957" s="35"/>
      <c r="F957" s="35"/>
      <c r="H957" s="35"/>
      <c r="I957" s="35"/>
      <c r="J957" s="35"/>
    </row>
    <row r="958" spans="3:10" ht="12.75" customHeight="1" x14ac:dyDescent="0.2">
      <c r="C958" s="35"/>
      <c r="D958" s="35"/>
      <c r="E958" s="35"/>
      <c r="F958" s="35"/>
      <c r="H958" s="35"/>
      <c r="I958" s="35"/>
      <c r="J958" s="35"/>
    </row>
    <row r="959" spans="3:10" ht="12.75" customHeight="1" x14ac:dyDescent="0.2">
      <c r="C959" s="35"/>
      <c r="D959" s="35"/>
      <c r="E959" s="35"/>
      <c r="F959" s="35"/>
      <c r="H959" s="35"/>
      <c r="I959" s="35"/>
      <c r="J959" s="35"/>
    </row>
    <row r="960" spans="3:10" ht="12.75" customHeight="1" x14ac:dyDescent="0.2">
      <c r="C960" s="35"/>
      <c r="D960" s="35"/>
      <c r="E960" s="35"/>
      <c r="F960" s="35"/>
      <c r="H960" s="35"/>
      <c r="I960" s="35"/>
      <c r="J960" s="35"/>
    </row>
    <row r="961" spans="3:10" ht="12.75" customHeight="1" x14ac:dyDescent="0.2">
      <c r="C961" s="35"/>
      <c r="D961" s="35"/>
      <c r="E961" s="35"/>
      <c r="F961" s="35"/>
      <c r="H961" s="35"/>
      <c r="I961" s="35"/>
      <c r="J961" s="35"/>
    </row>
    <row r="962" spans="3:10" ht="12.75" customHeight="1" x14ac:dyDescent="0.2">
      <c r="C962" s="35"/>
      <c r="D962" s="35"/>
      <c r="E962" s="35"/>
      <c r="F962" s="35"/>
      <c r="H962" s="35"/>
      <c r="I962" s="35"/>
      <c r="J962" s="35"/>
    </row>
    <row r="963" spans="3:10" ht="12.75" customHeight="1" x14ac:dyDescent="0.2">
      <c r="C963" s="35"/>
      <c r="D963" s="35"/>
      <c r="E963" s="35"/>
      <c r="F963" s="35"/>
      <c r="H963" s="35"/>
      <c r="I963" s="35"/>
      <c r="J963" s="35"/>
    </row>
    <row r="964" spans="3:10" ht="12.75" customHeight="1" x14ac:dyDescent="0.2">
      <c r="C964" s="35"/>
      <c r="D964" s="35"/>
      <c r="E964" s="35"/>
      <c r="F964" s="35"/>
      <c r="H964" s="35"/>
      <c r="I964" s="35"/>
      <c r="J964" s="35"/>
    </row>
    <row r="965" spans="3:10" ht="12.75" customHeight="1" x14ac:dyDescent="0.2">
      <c r="C965" s="35"/>
      <c r="D965" s="35"/>
      <c r="E965" s="35"/>
      <c r="F965" s="35"/>
      <c r="H965" s="35"/>
      <c r="I965" s="35"/>
      <c r="J965" s="35"/>
    </row>
    <row r="966" spans="3:10" ht="12.75" customHeight="1" x14ac:dyDescent="0.2">
      <c r="C966" s="35"/>
      <c r="D966" s="35"/>
      <c r="E966" s="35"/>
      <c r="F966" s="35"/>
      <c r="H966" s="35"/>
      <c r="I966" s="35"/>
      <c r="J966" s="35"/>
    </row>
    <row r="967" spans="3:10" ht="12.75" customHeight="1" x14ac:dyDescent="0.2">
      <c r="C967" s="35"/>
      <c r="D967" s="35"/>
      <c r="E967" s="35"/>
      <c r="F967" s="35"/>
      <c r="H967" s="35"/>
      <c r="I967" s="35"/>
      <c r="J967" s="35"/>
    </row>
    <row r="968" spans="3:10" ht="12.75" customHeight="1" x14ac:dyDescent="0.2">
      <c r="C968" s="35"/>
      <c r="D968" s="35"/>
      <c r="E968" s="35"/>
      <c r="F968" s="35"/>
      <c r="H968" s="35"/>
      <c r="I968" s="35"/>
      <c r="J968" s="35"/>
    </row>
    <row r="969" spans="3:10" ht="12.75" customHeight="1" x14ac:dyDescent="0.2">
      <c r="C969" s="35"/>
      <c r="D969" s="35"/>
      <c r="E969" s="35"/>
      <c r="F969" s="35"/>
      <c r="H969" s="35"/>
      <c r="I969" s="35"/>
      <c r="J969" s="35"/>
    </row>
    <row r="970" spans="3:10" ht="12.75" customHeight="1" x14ac:dyDescent="0.2">
      <c r="C970" s="35"/>
      <c r="D970" s="35"/>
      <c r="E970" s="35"/>
      <c r="F970" s="35"/>
      <c r="H970" s="35"/>
      <c r="I970" s="35"/>
      <c r="J970" s="35"/>
    </row>
    <row r="971" spans="3:10" ht="12.75" customHeight="1" x14ac:dyDescent="0.2">
      <c r="C971" s="35"/>
      <c r="D971" s="35"/>
      <c r="E971" s="35"/>
      <c r="F971" s="35"/>
      <c r="H971" s="35"/>
      <c r="I971" s="35"/>
      <c r="J971" s="35"/>
    </row>
    <row r="972" spans="3:10" ht="12.75" customHeight="1" x14ac:dyDescent="0.2">
      <c r="C972" s="35"/>
      <c r="D972" s="35"/>
      <c r="E972" s="35"/>
      <c r="F972" s="35"/>
      <c r="H972" s="35"/>
      <c r="I972" s="35"/>
      <c r="J972" s="35"/>
    </row>
    <row r="973" spans="3:10" ht="12.75" customHeight="1" x14ac:dyDescent="0.2">
      <c r="C973" s="35"/>
      <c r="D973" s="35"/>
      <c r="E973" s="35"/>
      <c r="F973" s="35"/>
      <c r="H973" s="35"/>
      <c r="I973" s="35"/>
      <c r="J973" s="35"/>
    </row>
    <row r="974" spans="3:10" ht="12.75" customHeight="1" x14ac:dyDescent="0.2">
      <c r="C974" s="35"/>
      <c r="D974" s="35"/>
      <c r="E974" s="35"/>
      <c r="F974" s="35"/>
      <c r="H974" s="35"/>
      <c r="I974" s="35"/>
      <c r="J974" s="35"/>
    </row>
    <row r="975" spans="3:10" ht="12.75" customHeight="1" x14ac:dyDescent="0.2">
      <c r="C975" s="35"/>
      <c r="D975" s="35"/>
      <c r="E975" s="35"/>
      <c r="F975" s="35"/>
      <c r="H975" s="35"/>
      <c r="I975" s="35"/>
      <c r="J975" s="35"/>
    </row>
    <row r="976" spans="3:10" ht="12.75" customHeight="1" x14ac:dyDescent="0.2">
      <c r="C976" s="35"/>
      <c r="D976" s="35"/>
      <c r="E976" s="35"/>
      <c r="F976" s="35"/>
      <c r="H976" s="35"/>
      <c r="I976" s="35"/>
      <c r="J976" s="35"/>
    </row>
    <row r="977" spans="3:10" ht="12.75" customHeight="1" x14ac:dyDescent="0.2">
      <c r="C977" s="35"/>
      <c r="D977" s="35"/>
      <c r="E977" s="35"/>
      <c r="F977" s="35"/>
      <c r="H977" s="35"/>
      <c r="I977" s="35"/>
      <c r="J977" s="35"/>
    </row>
    <row r="978" spans="3:10" ht="12.75" customHeight="1" x14ac:dyDescent="0.2">
      <c r="C978" s="35"/>
      <c r="D978" s="35"/>
      <c r="E978" s="35"/>
      <c r="F978" s="35"/>
      <c r="H978" s="35"/>
      <c r="I978" s="35"/>
      <c r="J978" s="35"/>
    </row>
    <row r="979" spans="3:10" ht="12.75" customHeight="1" x14ac:dyDescent="0.2">
      <c r="C979" s="35"/>
      <c r="D979" s="35"/>
      <c r="E979" s="35"/>
      <c r="F979" s="35"/>
      <c r="H979" s="35"/>
      <c r="I979" s="35"/>
      <c r="J979" s="35"/>
    </row>
    <row r="980" spans="3:10" ht="12.75" customHeight="1" x14ac:dyDescent="0.2">
      <c r="C980" s="35"/>
      <c r="D980" s="35"/>
      <c r="E980" s="35"/>
      <c r="F980" s="35"/>
      <c r="H980" s="35"/>
      <c r="I980" s="35"/>
      <c r="J980" s="35"/>
    </row>
    <row r="981" spans="3:10" ht="12.75" customHeight="1" x14ac:dyDescent="0.2">
      <c r="C981" s="35"/>
      <c r="D981" s="35"/>
      <c r="E981" s="35"/>
      <c r="F981" s="35"/>
      <c r="H981" s="35"/>
      <c r="I981" s="35"/>
      <c r="J981" s="35"/>
    </row>
    <row r="982" spans="3:10" ht="12.75" customHeight="1" x14ac:dyDescent="0.2">
      <c r="C982" s="35"/>
      <c r="D982" s="35"/>
      <c r="E982" s="35"/>
      <c r="F982" s="35"/>
      <c r="H982" s="35"/>
      <c r="I982" s="35"/>
      <c r="J982" s="35"/>
    </row>
    <row r="983" spans="3:10" ht="12.75" customHeight="1" x14ac:dyDescent="0.2">
      <c r="C983" s="35"/>
      <c r="D983" s="35"/>
      <c r="E983" s="35"/>
      <c r="F983" s="35"/>
      <c r="H983" s="35"/>
      <c r="I983" s="35"/>
      <c r="J983" s="35"/>
    </row>
    <row r="984" spans="3:10" ht="12.75" customHeight="1" x14ac:dyDescent="0.2">
      <c r="C984" s="35"/>
      <c r="D984" s="35"/>
      <c r="E984" s="35"/>
      <c r="F984" s="35"/>
      <c r="H984" s="35"/>
      <c r="I984" s="35"/>
      <c r="J984" s="35"/>
    </row>
    <row r="985" spans="3:10" ht="12.75" customHeight="1" x14ac:dyDescent="0.2">
      <c r="C985" s="35"/>
      <c r="D985" s="35"/>
      <c r="E985" s="35"/>
      <c r="F985" s="35"/>
      <c r="H985" s="35"/>
      <c r="I985" s="35"/>
      <c r="J985" s="35"/>
    </row>
    <row r="986" spans="3:10" ht="12.75" customHeight="1" x14ac:dyDescent="0.2">
      <c r="C986" s="35"/>
      <c r="D986" s="35"/>
      <c r="E986" s="35"/>
      <c r="F986" s="35"/>
      <c r="H986" s="35"/>
      <c r="I986" s="35"/>
      <c r="J986" s="35"/>
    </row>
    <row r="987" spans="3:10" ht="12.75" customHeight="1" x14ac:dyDescent="0.2">
      <c r="C987" s="35"/>
      <c r="D987" s="35"/>
      <c r="E987" s="35"/>
      <c r="F987" s="35"/>
      <c r="H987" s="35"/>
      <c r="I987" s="35"/>
      <c r="J987" s="35"/>
    </row>
    <row r="988" spans="3:10" ht="12.75" customHeight="1" x14ac:dyDescent="0.2">
      <c r="C988" s="35"/>
      <c r="D988" s="35"/>
      <c r="E988" s="35"/>
      <c r="F988" s="35"/>
      <c r="H988" s="35"/>
      <c r="I988" s="35"/>
      <c r="J988" s="35"/>
    </row>
    <row r="989" spans="3:10" ht="12.75" customHeight="1" x14ac:dyDescent="0.2">
      <c r="C989" s="35"/>
      <c r="D989" s="35"/>
      <c r="E989" s="35"/>
      <c r="F989" s="35"/>
      <c r="H989" s="35"/>
      <c r="I989" s="35"/>
      <c r="J989" s="35"/>
    </row>
    <row r="990" spans="3:10" ht="12.75" customHeight="1" x14ac:dyDescent="0.2">
      <c r="C990" s="35"/>
      <c r="D990" s="35"/>
      <c r="E990" s="35"/>
      <c r="F990" s="35"/>
      <c r="H990" s="35"/>
      <c r="I990" s="35"/>
      <c r="J990" s="35"/>
    </row>
    <row r="991" spans="3:10" ht="12.75" customHeight="1" x14ac:dyDescent="0.2">
      <c r="C991" s="35"/>
      <c r="D991" s="35"/>
      <c r="E991" s="35"/>
      <c r="F991" s="35"/>
      <c r="H991" s="35"/>
      <c r="I991" s="35"/>
      <c r="J991" s="35"/>
    </row>
    <row r="992" spans="3:10" ht="12.75" customHeight="1" x14ac:dyDescent="0.2">
      <c r="C992" s="35"/>
      <c r="D992" s="35"/>
      <c r="E992" s="35"/>
      <c r="F992" s="35"/>
      <c r="H992" s="35"/>
      <c r="I992" s="35"/>
      <c r="J992" s="35"/>
    </row>
    <row r="993" spans="3:10" ht="12.75" customHeight="1" x14ac:dyDescent="0.2">
      <c r="C993" s="35"/>
      <c r="D993" s="35"/>
      <c r="E993" s="35"/>
      <c r="F993" s="35"/>
      <c r="H993" s="35"/>
      <c r="I993" s="35"/>
      <c r="J993" s="35"/>
    </row>
    <row r="994" spans="3:10" ht="12.75" customHeight="1" x14ac:dyDescent="0.2">
      <c r="C994" s="35"/>
      <c r="D994" s="35"/>
      <c r="E994" s="35"/>
      <c r="F994" s="35"/>
      <c r="H994" s="35"/>
      <c r="I994" s="35"/>
      <c r="J994" s="35"/>
    </row>
  </sheetData>
  <printOptions horizontalCentered="1"/>
  <pageMargins left="0.2" right="0.2" top="1" bottom="0.5" header="0.5" footer="0"/>
  <pageSetup orientation="landscape" r:id="rId1"/>
  <headerFooter>
    <oddHeader>&amp;C&amp;"Arial,Bold"&amp;12POWHATAN COUNTY PUBLIC SCHOOLS
MAINTENANCE PAY SCHEDULES FOR SCHOOL YEAR 2022 - 2023&amp;R&amp;"Arial,Italic"&amp;11Approved
4/19/2022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99"/>
  <sheetViews>
    <sheetView workbookViewId="0">
      <selection activeCell="N36" sqref="N36"/>
    </sheetView>
  </sheetViews>
  <sheetFormatPr defaultColWidth="14.42578125" defaultRowHeight="15" customHeight="1" x14ac:dyDescent="0.2"/>
  <cols>
    <col min="1" max="1" width="5.140625" customWidth="1"/>
    <col min="2" max="2" width="7.28515625" hidden="1" customWidth="1"/>
    <col min="3" max="3" width="7.28515625" customWidth="1"/>
    <col min="4" max="4" width="0.85546875" customWidth="1"/>
    <col min="5" max="5" width="8.28515625" customWidth="1"/>
    <col min="6" max="6" width="8.5703125" customWidth="1"/>
    <col min="7" max="7" width="9.5703125" customWidth="1"/>
    <col min="8" max="8" width="8.28515625" customWidth="1"/>
    <col min="9" max="9" width="10.7109375" customWidth="1"/>
    <col min="10" max="10" width="0.85546875" customWidth="1"/>
    <col min="11" max="11" width="8.140625" hidden="1" customWidth="1"/>
    <col min="12" max="12" width="8.140625" customWidth="1"/>
    <col min="13" max="13" width="0.85546875" customWidth="1"/>
    <col min="14" max="14" width="8.140625" customWidth="1"/>
    <col min="15" max="15" width="1.7109375" customWidth="1"/>
    <col min="16" max="16" width="59.42578125" customWidth="1"/>
    <col min="17" max="17" width="8" hidden="1" customWidth="1"/>
    <col min="18" max="19" width="9.7109375" hidden="1" customWidth="1"/>
    <col min="20" max="30" width="8" hidden="1" customWidth="1"/>
    <col min="31" max="33" width="0" hidden="1" customWidth="1"/>
  </cols>
  <sheetData>
    <row r="1" spans="1:21" ht="12.75" customHeight="1" x14ac:dyDescent="0.2">
      <c r="A1" s="92"/>
      <c r="B1" s="316" t="s">
        <v>59</v>
      </c>
      <c r="C1" s="317" t="s">
        <v>59</v>
      </c>
      <c r="D1" s="193"/>
      <c r="E1" s="317"/>
      <c r="F1" s="317" t="s">
        <v>109</v>
      </c>
      <c r="G1" s="194"/>
      <c r="H1" s="317"/>
      <c r="I1" s="318" t="s">
        <v>63</v>
      </c>
      <c r="J1" s="195"/>
      <c r="K1" s="194"/>
      <c r="L1" s="194"/>
      <c r="M1" s="319" t="s">
        <v>25</v>
      </c>
      <c r="N1" s="196"/>
      <c r="P1" s="45" t="s">
        <v>116</v>
      </c>
    </row>
    <row r="2" spans="1:21" ht="12.75" customHeight="1" x14ac:dyDescent="0.2">
      <c r="A2" s="156" t="s">
        <v>8</v>
      </c>
      <c r="B2" s="311" t="s">
        <v>110</v>
      </c>
      <c r="C2" s="197" t="s">
        <v>110</v>
      </c>
      <c r="D2" s="41"/>
      <c r="E2" s="126" t="s">
        <v>111</v>
      </c>
      <c r="F2" s="126" t="s">
        <v>112</v>
      </c>
      <c r="G2" s="126" t="s">
        <v>113</v>
      </c>
      <c r="H2" s="126" t="s">
        <v>114</v>
      </c>
      <c r="I2" s="126" t="s">
        <v>115</v>
      </c>
      <c r="J2" s="43"/>
      <c r="K2" s="314" t="s">
        <v>59</v>
      </c>
      <c r="L2" s="119" t="s">
        <v>59</v>
      </c>
      <c r="M2" s="198"/>
      <c r="N2" s="199" t="s">
        <v>65</v>
      </c>
      <c r="P2" s="85" t="s">
        <v>319</v>
      </c>
    </row>
    <row r="3" spans="1:21" ht="12.75" customHeight="1" x14ac:dyDescent="0.2">
      <c r="A3" s="107">
        <v>0</v>
      </c>
      <c r="B3" s="218">
        <v>18.448500000000003</v>
      </c>
      <c r="C3" s="158">
        <f>B3*1.045</f>
        <v>19.278682500000002</v>
      </c>
      <c r="D3" s="41"/>
      <c r="E3" s="191">
        <f>C3*180*4</f>
        <v>13880.651400000002</v>
      </c>
      <c r="F3" s="191">
        <f>C3*5*180</f>
        <v>17350.814250000003</v>
      </c>
      <c r="G3" s="191">
        <f>C3*5.5*180</f>
        <v>19085.895675000003</v>
      </c>
      <c r="H3" s="191">
        <f>C3*6*180</f>
        <v>20820.977100000004</v>
      </c>
      <c r="I3" s="191">
        <f>C3*8*245</f>
        <v>37786.217700000001</v>
      </c>
      <c r="J3" s="49"/>
      <c r="K3" s="315">
        <v>11</v>
      </c>
      <c r="L3" s="120">
        <f>K3*1.045</f>
        <v>11.494999999999999</v>
      </c>
      <c r="M3" s="192"/>
      <c r="N3" s="200">
        <f>L3*180*4</f>
        <v>8276.4</v>
      </c>
      <c r="P3" s="85" t="s">
        <v>318</v>
      </c>
      <c r="R3" s="135">
        <f>N3/180/4</f>
        <v>11.494999999999999</v>
      </c>
      <c r="S3" s="134">
        <f>L3*180*4</f>
        <v>8276.4</v>
      </c>
      <c r="T3" s="134">
        <f>S3-N3</f>
        <v>0</v>
      </c>
      <c r="U3">
        <f>T3/N3</f>
        <v>0</v>
      </c>
    </row>
    <row r="4" spans="1:21" ht="12.75" customHeight="1" x14ac:dyDescent="0.2">
      <c r="A4" s="107">
        <v>1</v>
      </c>
      <c r="B4" s="218">
        <v>18.458500000000004</v>
      </c>
      <c r="C4" s="158">
        <f>B3*1.05</f>
        <v>19.370925000000003</v>
      </c>
      <c r="D4" s="41"/>
      <c r="E4" s="191">
        <f t="shared" ref="E4:E38" si="0">C4*180*4</f>
        <v>13947.066000000003</v>
      </c>
      <c r="F4" s="191">
        <f t="shared" ref="F4:F38" si="1">C4*5*180</f>
        <v>17433.832500000004</v>
      </c>
      <c r="G4" s="191">
        <f t="shared" ref="G4:G38" si="2">C4*5.5*180</f>
        <v>19177.215750000003</v>
      </c>
      <c r="H4" s="191">
        <f t="shared" ref="H4:H38" si="3">C4*6*180</f>
        <v>20920.599000000006</v>
      </c>
      <c r="I4" s="191">
        <f t="shared" ref="I4:I38" si="4">C4*8*245</f>
        <v>37967.013000000006</v>
      </c>
      <c r="J4" s="49"/>
      <c r="K4" s="315">
        <f>K3+0.02</f>
        <v>11.02</v>
      </c>
      <c r="L4" s="120">
        <f>K3*1.05</f>
        <v>11.55</v>
      </c>
      <c r="M4" s="192"/>
      <c r="N4" s="200">
        <f t="shared" ref="N4:N29" si="5">L4*180*4</f>
        <v>8316</v>
      </c>
      <c r="R4" s="135"/>
    </row>
    <row r="5" spans="1:21" ht="12.75" customHeight="1" x14ac:dyDescent="0.2">
      <c r="A5" s="107">
        <v>2</v>
      </c>
      <c r="B5" s="218">
        <v>18.478500000000004</v>
      </c>
      <c r="C5" s="158">
        <f t="shared" ref="C5:C38" si="6">B4*1.05</f>
        <v>19.381425000000004</v>
      </c>
      <c r="D5" s="41"/>
      <c r="E5" s="191">
        <f t="shared" si="0"/>
        <v>13954.626000000002</v>
      </c>
      <c r="F5" s="191">
        <f t="shared" si="1"/>
        <v>17443.282500000005</v>
      </c>
      <c r="G5" s="191">
        <f t="shared" si="2"/>
        <v>19187.610750000003</v>
      </c>
      <c r="H5" s="191">
        <f t="shared" si="3"/>
        <v>20931.939000000002</v>
      </c>
      <c r="I5" s="191">
        <f t="shared" si="4"/>
        <v>37987.593000000008</v>
      </c>
      <c r="J5" s="49"/>
      <c r="K5" s="315">
        <f t="shared" ref="K5:K18" si="7">K4+0.02</f>
        <v>11.04</v>
      </c>
      <c r="L5" s="120">
        <f t="shared" ref="L5:L29" si="8">K4*1.05</f>
        <v>11.571</v>
      </c>
      <c r="M5" s="192"/>
      <c r="N5" s="200">
        <f t="shared" si="5"/>
        <v>8331.119999999999</v>
      </c>
      <c r="P5" s="32" t="s">
        <v>117</v>
      </c>
      <c r="R5" s="135"/>
    </row>
    <row r="6" spans="1:21" ht="12.75" customHeight="1" x14ac:dyDescent="0.2">
      <c r="A6" s="107">
        <v>3</v>
      </c>
      <c r="B6" s="218">
        <v>18.532499999999999</v>
      </c>
      <c r="C6" s="158">
        <f t="shared" si="6"/>
        <v>19.402425000000004</v>
      </c>
      <c r="D6" s="41"/>
      <c r="E6" s="191">
        <f t="shared" si="0"/>
        <v>13969.746000000003</v>
      </c>
      <c r="F6" s="191">
        <f t="shared" si="1"/>
        <v>17462.182500000006</v>
      </c>
      <c r="G6" s="191">
        <f t="shared" si="2"/>
        <v>19208.400750000004</v>
      </c>
      <c r="H6" s="191">
        <f t="shared" si="3"/>
        <v>20954.619000000002</v>
      </c>
      <c r="I6" s="191">
        <f t="shared" si="4"/>
        <v>38028.753000000012</v>
      </c>
      <c r="J6" s="49"/>
      <c r="K6" s="315">
        <f t="shared" si="7"/>
        <v>11.059999999999999</v>
      </c>
      <c r="L6" s="120">
        <f t="shared" si="8"/>
        <v>11.591999999999999</v>
      </c>
      <c r="M6" s="192"/>
      <c r="N6" s="200">
        <f t="shared" si="5"/>
        <v>8346.24</v>
      </c>
      <c r="P6" s="32" t="s">
        <v>118</v>
      </c>
      <c r="R6" s="135"/>
    </row>
    <row r="7" spans="1:21" ht="12.75" customHeight="1" x14ac:dyDescent="0.2">
      <c r="A7" s="107">
        <v>4</v>
      </c>
      <c r="B7" s="218">
        <v>18.626999999999999</v>
      </c>
      <c r="C7" s="158">
        <f t="shared" si="6"/>
        <v>19.459125</v>
      </c>
      <c r="D7" s="41"/>
      <c r="E7" s="191">
        <f t="shared" si="0"/>
        <v>14010.57</v>
      </c>
      <c r="F7" s="191">
        <f t="shared" si="1"/>
        <v>17513.212500000001</v>
      </c>
      <c r="G7" s="191">
        <f t="shared" si="2"/>
        <v>19264.533749999999</v>
      </c>
      <c r="H7" s="191">
        <f t="shared" si="3"/>
        <v>21015.855</v>
      </c>
      <c r="I7" s="191">
        <f t="shared" si="4"/>
        <v>38139.885000000002</v>
      </c>
      <c r="J7" s="49"/>
      <c r="K7" s="315">
        <f t="shared" si="7"/>
        <v>11.079999999999998</v>
      </c>
      <c r="L7" s="120">
        <f t="shared" si="8"/>
        <v>11.613</v>
      </c>
      <c r="M7" s="192"/>
      <c r="N7" s="200">
        <f t="shared" si="5"/>
        <v>8361.36</v>
      </c>
      <c r="P7" s="186" t="s">
        <v>268</v>
      </c>
      <c r="R7" s="135"/>
    </row>
    <row r="8" spans="1:21" ht="12.75" customHeight="1" x14ac:dyDescent="0.2">
      <c r="A8" s="107">
        <v>5</v>
      </c>
      <c r="B8" s="218">
        <v>18.700499999999998</v>
      </c>
      <c r="C8" s="158">
        <f t="shared" si="6"/>
        <v>19.558350000000001</v>
      </c>
      <c r="D8" s="41"/>
      <c r="E8" s="191">
        <f t="shared" si="0"/>
        <v>14082.012000000001</v>
      </c>
      <c r="F8" s="191">
        <f t="shared" si="1"/>
        <v>17602.515000000003</v>
      </c>
      <c r="G8" s="191">
        <f t="shared" si="2"/>
        <v>19362.766500000002</v>
      </c>
      <c r="H8" s="191">
        <f t="shared" si="3"/>
        <v>21123.018</v>
      </c>
      <c r="I8" s="191">
        <f t="shared" si="4"/>
        <v>38334.366000000002</v>
      </c>
      <c r="J8" s="49"/>
      <c r="K8" s="315">
        <f t="shared" si="7"/>
        <v>11.099999999999998</v>
      </c>
      <c r="L8" s="120">
        <f t="shared" si="8"/>
        <v>11.633999999999999</v>
      </c>
      <c r="M8" s="192"/>
      <c r="N8" s="200">
        <f t="shared" si="5"/>
        <v>8376.48</v>
      </c>
      <c r="P8" s="186" t="s">
        <v>267</v>
      </c>
      <c r="R8" s="135"/>
    </row>
    <row r="9" spans="1:21" ht="12.75" customHeight="1" x14ac:dyDescent="0.2">
      <c r="A9" s="107">
        <v>6</v>
      </c>
      <c r="B9" s="218">
        <v>18.879000000000001</v>
      </c>
      <c r="C9" s="158">
        <f t="shared" si="6"/>
        <v>19.635524999999998</v>
      </c>
      <c r="D9" s="41"/>
      <c r="E9" s="191">
        <f t="shared" si="0"/>
        <v>14137.577999999998</v>
      </c>
      <c r="F9" s="191">
        <f t="shared" si="1"/>
        <v>17671.9725</v>
      </c>
      <c r="G9" s="191">
        <f t="shared" si="2"/>
        <v>19439.169749999997</v>
      </c>
      <c r="H9" s="191">
        <f t="shared" si="3"/>
        <v>21206.366999999995</v>
      </c>
      <c r="I9" s="191">
        <f t="shared" si="4"/>
        <v>38485.628999999994</v>
      </c>
      <c r="J9" s="49"/>
      <c r="K9" s="315">
        <f t="shared" si="7"/>
        <v>11.119999999999997</v>
      </c>
      <c r="L9" s="120">
        <f t="shared" si="8"/>
        <v>11.654999999999998</v>
      </c>
      <c r="M9" s="192"/>
      <c r="N9" s="200">
        <f t="shared" si="5"/>
        <v>8391.5999999999985</v>
      </c>
      <c r="R9" s="135"/>
    </row>
    <row r="10" spans="1:21" ht="12.75" customHeight="1" x14ac:dyDescent="0.2">
      <c r="A10" s="107">
        <v>7</v>
      </c>
      <c r="B10" s="218">
        <v>18.942</v>
      </c>
      <c r="C10" s="158">
        <f t="shared" si="6"/>
        <v>19.822950000000002</v>
      </c>
      <c r="D10" s="41"/>
      <c r="E10" s="191">
        <f t="shared" si="0"/>
        <v>14272.524000000001</v>
      </c>
      <c r="F10" s="191">
        <f t="shared" si="1"/>
        <v>17840.655000000002</v>
      </c>
      <c r="G10" s="191">
        <f t="shared" si="2"/>
        <v>19624.720500000003</v>
      </c>
      <c r="H10" s="191">
        <f t="shared" si="3"/>
        <v>21408.786</v>
      </c>
      <c r="I10" s="191">
        <f t="shared" si="4"/>
        <v>38852.982000000004</v>
      </c>
      <c r="J10" s="49"/>
      <c r="K10" s="315">
        <f t="shared" si="7"/>
        <v>11.139999999999997</v>
      </c>
      <c r="L10" s="120">
        <f t="shared" si="8"/>
        <v>11.675999999999998</v>
      </c>
      <c r="M10" s="192"/>
      <c r="N10" s="200">
        <f t="shared" si="5"/>
        <v>8406.7199999999993</v>
      </c>
      <c r="P10" s="184" t="s">
        <v>271</v>
      </c>
      <c r="R10" s="135"/>
    </row>
    <row r="11" spans="1:21" ht="12.75" customHeight="1" x14ac:dyDescent="0.2">
      <c r="A11" s="107">
        <v>8</v>
      </c>
      <c r="B11" s="218">
        <v>19.099500000000003</v>
      </c>
      <c r="C11" s="158">
        <f t="shared" si="6"/>
        <v>19.889100000000003</v>
      </c>
      <c r="D11" s="41"/>
      <c r="E11" s="191">
        <f t="shared" si="0"/>
        <v>14320.152000000002</v>
      </c>
      <c r="F11" s="191">
        <f t="shared" si="1"/>
        <v>17900.190000000002</v>
      </c>
      <c r="G11" s="191">
        <f t="shared" si="2"/>
        <v>19690.209000000003</v>
      </c>
      <c r="H11" s="191">
        <f t="shared" si="3"/>
        <v>21480.228000000003</v>
      </c>
      <c r="I11" s="191">
        <f t="shared" si="4"/>
        <v>38982.636000000006</v>
      </c>
      <c r="J11" s="49"/>
      <c r="K11" s="315">
        <f t="shared" si="7"/>
        <v>11.159999999999997</v>
      </c>
      <c r="L11" s="120">
        <f t="shared" si="8"/>
        <v>11.696999999999997</v>
      </c>
      <c r="M11" s="192"/>
      <c r="N11" s="200">
        <f t="shared" si="5"/>
        <v>8421.8399999999983</v>
      </c>
      <c r="P11" s="184"/>
      <c r="R11" s="135"/>
    </row>
    <row r="12" spans="1:21" ht="12.75" customHeight="1" x14ac:dyDescent="0.2">
      <c r="A12" s="107">
        <v>9</v>
      </c>
      <c r="B12" s="218">
        <v>19.131</v>
      </c>
      <c r="C12" s="158">
        <f t="shared" si="6"/>
        <v>20.054475000000004</v>
      </c>
      <c r="D12" s="41"/>
      <c r="E12" s="191">
        <f t="shared" si="0"/>
        <v>14439.222000000003</v>
      </c>
      <c r="F12" s="191">
        <f t="shared" si="1"/>
        <v>18049.027500000004</v>
      </c>
      <c r="G12" s="191">
        <f t="shared" si="2"/>
        <v>19853.930250000005</v>
      </c>
      <c r="H12" s="191">
        <f t="shared" si="3"/>
        <v>21658.833000000002</v>
      </c>
      <c r="I12" s="191">
        <f t="shared" si="4"/>
        <v>39306.771000000008</v>
      </c>
      <c r="J12" s="49"/>
      <c r="K12" s="315">
        <f t="shared" si="7"/>
        <v>11.179999999999996</v>
      </c>
      <c r="L12" s="120">
        <f t="shared" si="8"/>
        <v>11.717999999999996</v>
      </c>
      <c r="M12" s="192"/>
      <c r="N12" s="200">
        <f t="shared" si="5"/>
        <v>8436.9599999999973</v>
      </c>
      <c r="P12" s="186" t="s">
        <v>256</v>
      </c>
      <c r="R12" s="135"/>
    </row>
    <row r="13" spans="1:21" ht="12.75" customHeight="1" x14ac:dyDescent="0.2">
      <c r="A13" s="107">
        <v>10</v>
      </c>
      <c r="B13" s="218">
        <v>19.162500000000001</v>
      </c>
      <c r="C13" s="158">
        <f t="shared" si="6"/>
        <v>20.08755</v>
      </c>
      <c r="D13" s="41"/>
      <c r="E13" s="191">
        <f t="shared" si="0"/>
        <v>14463.036</v>
      </c>
      <c r="F13" s="191">
        <f t="shared" si="1"/>
        <v>18078.794999999998</v>
      </c>
      <c r="G13" s="191">
        <f t="shared" si="2"/>
        <v>19886.674500000001</v>
      </c>
      <c r="H13" s="191">
        <f t="shared" si="3"/>
        <v>21694.554</v>
      </c>
      <c r="I13" s="191">
        <f t="shared" si="4"/>
        <v>39371.597999999998</v>
      </c>
      <c r="J13" s="49"/>
      <c r="K13" s="315">
        <f t="shared" si="7"/>
        <v>11.199999999999996</v>
      </c>
      <c r="L13" s="120">
        <f t="shared" si="8"/>
        <v>11.738999999999997</v>
      </c>
      <c r="M13" s="192"/>
      <c r="N13" s="200">
        <f t="shared" si="5"/>
        <v>8452.0799999999981</v>
      </c>
      <c r="P13" s="187" t="s">
        <v>119</v>
      </c>
      <c r="R13" s="135"/>
    </row>
    <row r="14" spans="1:21" ht="12.75" customHeight="1" x14ac:dyDescent="0.2">
      <c r="A14" s="107">
        <v>11</v>
      </c>
      <c r="B14" s="218">
        <v>19.204499999999999</v>
      </c>
      <c r="C14" s="158">
        <f t="shared" si="6"/>
        <v>20.120625000000004</v>
      </c>
      <c r="D14" s="41"/>
      <c r="E14" s="191">
        <f t="shared" si="0"/>
        <v>14486.850000000002</v>
      </c>
      <c r="F14" s="191">
        <f t="shared" si="1"/>
        <v>18108.562500000004</v>
      </c>
      <c r="G14" s="191">
        <f t="shared" si="2"/>
        <v>19919.418750000004</v>
      </c>
      <c r="H14" s="191">
        <f t="shared" si="3"/>
        <v>21730.275000000005</v>
      </c>
      <c r="I14" s="191">
        <f t="shared" si="4"/>
        <v>39436.42500000001</v>
      </c>
      <c r="J14" s="49"/>
      <c r="K14" s="315">
        <f t="shared" si="7"/>
        <v>11.219999999999995</v>
      </c>
      <c r="L14" s="120">
        <f t="shared" si="8"/>
        <v>11.759999999999996</v>
      </c>
      <c r="M14" s="192"/>
      <c r="N14" s="200">
        <f t="shared" si="5"/>
        <v>8467.1999999999971</v>
      </c>
      <c r="P14" s="188" t="s">
        <v>120</v>
      </c>
      <c r="R14" s="135"/>
    </row>
    <row r="15" spans="1:21" ht="12.75" customHeight="1" x14ac:dyDescent="0.2">
      <c r="A15" s="107">
        <v>12</v>
      </c>
      <c r="B15" s="218">
        <v>19.246499999999997</v>
      </c>
      <c r="C15" s="158">
        <f t="shared" si="6"/>
        <v>20.164725000000001</v>
      </c>
      <c r="D15" s="41"/>
      <c r="E15" s="191">
        <f t="shared" si="0"/>
        <v>14518.602000000001</v>
      </c>
      <c r="F15" s="191">
        <f t="shared" si="1"/>
        <v>18148.252500000002</v>
      </c>
      <c r="G15" s="191">
        <f t="shared" si="2"/>
        <v>19963.07775</v>
      </c>
      <c r="H15" s="191">
        <f t="shared" si="3"/>
        <v>21777.902999999998</v>
      </c>
      <c r="I15" s="191">
        <f t="shared" si="4"/>
        <v>39522.861000000004</v>
      </c>
      <c r="J15" s="49"/>
      <c r="K15" s="315">
        <f t="shared" si="7"/>
        <v>11.239999999999995</v>
      </c>
      <c r="L15" s="120">
        <f t="shared" si="8"/>
        <v>11.780999999999995</v>
      </c>
      <c r="M15" s="192"/>
      <c r="N15" s="200">
        <f t="shared" si="5"/>
        <v>8482.3199999999961</v>
      </c>
      <c r="P15" s="187" t="s">
        <v>121</v>
      </c>
      <c r="R15" s="135"/>
    </row>
    <row r="16" spans="1:21" ht="12.75" customHeight="1" x14ac:dyDescent="0.2">
      <c r="A16" s="107">
        <v>13</v>
      </c>
      <c r="B16" s="218">
        <v>19.277999999999999</v>
      </c>
      <c r="C16" s="158">
        <f t="shared" si="6"/>
        <v>20.208824999999997</v>
      </c>
      <c r="D16" s="41"/>
      <c r="E16" s="191">
        <f t="shared" si="0"/>
        <v>14550.353999999998</v>
      </c>
      <c r="F16" s="191">
        <f t="shared" si="1"/>
        <v>18187.942499999997</v>
      </c>
      <c r="G16" s="191">
        <f t="shared" si="2"/>
        <v>20006.736749999996</v>
      </c>
      <c r="H16" s="191">
        <f t="shared" si="3"/>
        <v>21825.530999999995</v>
      </c>
      <c r="I16" s="191">
        <f t="shared" si="4"/>
        <v>39609.296999999991</v>
      </c>
      <c r="J16" s="49"/>
      <c r="K16" s="315">
        <f t="shared" si="7"/>
        <v>11.259999999999994</v>
      </c>
      <c r="L16" s="120">
        <f t="shared" si="8"/>
        <v>11.801999999999994</v>
      </c>
      <c r="M16" s="192"/>
      <c r="N16" s="200">
        <f t="shared" si="5"/>
        <v>8497.4399999999951</v>
      </c>
      <c r="P16" s="185"/>
      <c r="R16" s="135"/>
    </row>
    <row r="17" spans="1:18" ht="12.75" customHeight="1" x14ac:dyDescent="0.2">
      <c r="A17" s="107">
        <v>14</v>
      </c>
      <c r="B17" s="218">
        <v>19.666500000000003</v>
      </c>
      <c r="C17" s="158">
        <f t="shared" si="6"/>
        <v>20.241900000000001</v>
      </c>
      <c r="D17" s="41"/>
      <c r="E17" s="191">
        <f t="shared" si="0"/>
        <v>14574.168000000001</v>
      </c>
      <c r="F17" s="191">
        <f t="shared" si="1"/>
        <v>18217.710000000003</v>
      </c>
      <c r="G17" s="191">
        <f t="shared" si="2"/>
        <v>20039.481000000003</v>
      </c>
      <c r="H17" s="191">
        <f t="shared" si="3"/>
        <v>21861.252</v>
      </c>
      <c r="I17" s="191">
        <f t="shared" si="4"/>
        <v>39674.124000000003</v>
      </c>
      <c r="J17" s="49"/>
      <c r="K17" s="315">
        <f t="shared" si="7"/>
        <v>11.279999999999994</v>
      </c>
      <c r="L17" s="120">
        <f t="shared" si="8"/>
        <v>11.822999999999995</v>
      </c>
      <c r="M17" s="192"/>
      <c r="N17" s="200">
        <f t="shared" si="5"/>
        <v>8512.5599999999959</v>
      </c>
      <c r="P17" s="187" t="s">
        <v>320</v>
      </c>
      <c r="R17" s="135"/>
    </row>
    <row r="18" spans="1:18" ht="12.75" customHeight="1" x14ac:dyDescent="0.2">
      <c r="A18" s="107">
        <v>15</v>
      </c>
      <c r="B18" s="218">
        <v>20.286000000000001</v>
      </c>
      <c r="C18" s="158">
        <f t="shared" si="6"/>
        <v>20.649825000000003</v>
      </c>
      <c r="D18" s="41"/>
      <c r="E18" s="191">
        <f t="shared" si="0"/>
        <v>14867.874000000002</v>
      </c>
      <c r="F18" s="191">
        <f t="shared" si="1"/>
        <v>18584.842500000002</v>
      </c>
      <c r="G18" s="191">
        <f t="shared" si="2"/>
        <v>20443.326750000004</v>
      </c>
      <c r="H18" s="191">
        <f t="shared" si="3"/>
        <v>22301.811000000002</v>
      </c>
      <c r="I18" s="191">
        <f t="shared" si="4"/>
        <v>40473.657000000007</v>
      </c>
      <c r="J18" s="49"/>
      <c r="K18" s="315">
        <f t="shared" si="7"/>
        <v>11.299999999999994</v>
      </c>
      <c r="L18" s="120">
        <f t="shared" si="8"/>
        <v>11.843999999999994</v>
      </c>
      <c r="M18" s="192"/>
      <c r="N18" s="200">
        <f t="shared" si="5"/>
        <v>8527.6799999999967</v>
      </c>
      <c r="P18" s="85" t="s">
        <v>321</v>
      </c>
      <c r="R18" s="135"/>
    </row>
    <row r="19" spans="1:18" ht="12.75" customHeight="1" x14ac:dyDescent="0.2">
      <c r="A19" s="107">
        <v>16</v>
      </c>
      <c r="B19" s="218">
        <v>20.684999999999999</v>
      </c>
      <c r="C19" s="158">
        <f t="shared" si="6"/>
        <v>21.300300000000004</v>
      </c>
      <c r="D19" s="41"/>
      <c r="E19" s="191">
        <f t="shared" si="0"/>
        <v>15336.216000000002</v>
      </c>
      <c r="F19" s="191">
        <f t="shared" si="1"/>
        <v>19170.270000000004</v>
      </c>
      <c r="G19" s="191">
        <f t="shared" si="2"/>
        <v>21087.297000000002</v>
      </c>
      <c r="H19" s="191">
        <f t="shared" si="3"/>
        <v>23004.324000000004</v>
      </c>
      <c r="I19" s="191">
        <f t="shared" si="4"/>
        <v>41748.588000000003</v>
      </c>
      <c r="J19" s="49"/>
      <c r="K19" s="315">
        <f>K18+0.03</f>
        <v>11.329999999999993</v>
      </c>
      <c r="L19" s="120">
        <f t="shared" si="8"/>
        <v>11.864999999999993</v>
      </c>
      <c r="M19" s="192"/>
      <c r="N19" s="200">
        <f t="shared" si="5"/>
        <v>8542.7999999999956</v>
      </c>
      <c r="P19" s="85" t="s">
        <v>322</v>
      </c>
      <c r="R19" s="135"/>
    </row>
    <row r="20" spans="1:18" ht="12.75" customHeight="1" x14ac:dyDescent="0.2">
      <c r="A20" s="107">
        <v>17</v>
      </c>
      <c r="B20" s="218">
        <v>21.115500000000001</v>
      </c>
      <c r="C20" s="158">
        <f t="shared" si="6"/>
        <v>21.719249999999999</v>
      </c>
      <c r="D20" s="41"/>
      <c r="E20" s="191">
        <f t="shared" si="0"/>
        <v>15637.859999999999</v>
      </c>
      <c r="F20" s="191">
        <f t="shared" si="1"/>
        <v>19547.325000000001</v>
      </c>
      <c r="G20" s="191">
        <f t="shared" si="2"/>
        <v>21502.057499999999</v>
      </c>
      <c r="H20" s="191">
        <f t="shared" si="3"/>
        <v>23456.789999999997</v>
      </c>
      <c r="I20" s="191">
        <f t="shared" si="4"/>
        <v>42569.729999999996</v>
      </c>
      <c r="J20" s="49"/>
      <c r="K20" s="315">
        <f>K19+0.05</f>
        <v>11.379999999999994</v>
      </c>
      <c r="L20" s="120">
        <f t="shared" si="8"/>
        <v>11.896499999999993</v>
      </c>
      <c r="M20" s="192"/>
      <c r="N20" s="200">
        <f t="shared" si="5"/>
        <v>8565.4799999999941</v>
      </c>
      <c r="P20" s="187" t="s">
        <v>323</v>
      </c>
      <c r="R20" s="135"/>
    </row>
    <row r="21" spans="1:18" ht="12.75" customHeight="1" x14ac:dyDescent="0.2">
      <c r="A21" s="107">
        <v>18</v>
      </c>
      <c r="B21" s="218">
        <v>21.136500000000002</v>
      </c>
      <c r="C21" s="158">
        <f t="shared" si="6"/>
        <v>22.171275000000001</v>
      </c>
      <c r="D21" s="41"/>
      <c r="E21" s="191">
        <f t="shared" si="0"/>
        <v>15963.318000000001</v>
      </c>
      <c r="F21" s="191">
        <f t="shared" si="1"/>
        <v>19954.147500000003</v>
      </c>
      <c r="G21" s="191">
        <f t="shared" si="2"/>
        <v>21949.562249999999</v>
      </c>
      <c r="H21" s="191">
        <f t="shared" si="3"/>
        <v>23944.976999999999</v>
      </c>
      <c r="I21" s="191">
        <f t="shared" si="4"/>
        <v>43455.699000000001</v>
      </c>
      <c r="J21" s="49"/>
      <c r="K21" s="315">
        <f t="shared" ref="K21:K28" si="9">K20+0.05</f>
        <v>11.429999999999994</v>
      </c>
      <c r="L21" s="120">
        <f t="shared" si="8"/>
        <v>11.948999999999995</v>
      </c>
      <c r="M21" s="192"/>
      <c r="N21" s="200">
        <f t="shared" si="5"/>
        <v>8603.2799999999952</v>
      </c>
      <c r="R21" s="135"/>
    </row>
    <row r="22" spans="1:18" ht="12.75" customHeight="1" x14ac:dyDescent="0.2">
      <c r="A22" s="107">
        <v>19</v>
      </c>
      <c r="B22" s="218">
        <v>21.367500000000003</v>
      </c>
      <c r="C22" s="158">
        <f t="shared" si="6"/>
        <v>22.193325000000002</v>
      </c>
      <c r="D22" s="41"/>
      <c r="E22" s="191">
        <f t="shared" si="0"/>
        <v>15979.194000000001</v>
      </c>
      <c r="F22" s="191">
        <f t="shared" si="1"/>
        <v>19973.9925</v>
      </c>
      <c r="G22" s="191">
        <f t="shared" si="2"/>
        <v>21971.391749999999</v>
      </c>
      <c r="H22" s="191">
        <f t="shared" si="3"/>
        <v>23968.791000000001</v>
      </c>
      <c r="I22" s="191">
        <f t="shared" si="4"/>
        <v>43498.917000000001</v>
      </c>
      <c r="J22" s="49"/>
      <c r="K22" s="315">
        <f t="shared" si="9"/>
        <v>11.479999999999995</v>
      </c>
      <c r="L22" s="120">
        <f t="shared" si="8"/>
        <v>12.001499999999995</v>
      </c>
      <c r="M22" s="192"/>
      <c r="N22" s="200">
        <f t="shared" si="5"/>
        <v>8641.0799999999963</v>
      </c>
      <c r="P22" s="187" t="s">
        <v>122</v>
      </c>
      <c r="R22" s="135"/>
    </row>
    <row r="23" spans="1:18" ht="12.75" customHeight="1" x14ac:dyDescent="0.2">
      <c r="A23" s="107">
        <v>20</v>
      </c>
      <c r="B23" s="218">
        <v>21.598500000000001</v>
      </c>
      <c r="C23" s="158">
        <f t="shared" si="6"/>
        <v>22.435875000000003</v>
      </c>
      <c r="D23" s="41"/>
      <c r="E23" s="191">
        <f t="shared" si="0"/>
        <v>16153.830000000002</v>
      </c>
      <c r="F23" s="191">
        <f t="shared" si="1"/>
        <v>20192.287500000002</v>
      </c>
      <c r="G23" s="191">
        <f t="shared" si="2"/>
        <v>22211.516250000001</v>
      </c>
      <c r="H23" s="191">
        <f t="shared" si="3"/>
        <v>24230.744999999999</v>
      </c>
      <c r="I23" s="191">
        <f t="shared" si="4"/>
        <v>43974.315000000002</v>
      </c>
      <c r="J23" s="49"/>
      <c r="K23" s="315">
        <f t="shared" si="9"/>
        <v>11.529999999999996</v>
      </c>
      <c r="L23" s="120">
        <f t="shared" si="8"/>
        <v>12.053999999999995</v>
      </c>
      <c r="M23" s="192"/>
      <c r="N23" s="200">
        <f t="shared" si="5"/>
        <v>8678.8799999999956</v>
      </c>
      <c r="P23" s="186" t="s">
        <v>257</v>
      </c>
      <c r="R23" s="135"/>
    </row>
    <row r="24" spans="1:18" ht="12.75" customHeight="1" x14ac:dyDescent="0.2">
      <c r="A24" s="107">
        <v>21</v>
      </c>
      <c r="B24" s="218">
        <v>21.798000000000002</v>
      </c>
      <c r="C24" s="158">
        <f t="shared" si="6"/>
        <v>22.678425000000001</v>
      </c>
      <c r="D24" s="41"/>
      <c r="E24" s="191">
        <f t="shared" si="0"/>
        <v>16328.466</v>
      </c>
      <c r="F24" s="191">
        <f t="shared" si="1"/>
        <v>20410.5825</v>
      </c>
      <c r="G24" s="191">
        <f t="shared" si="2"/>
        <v>22451.640750000002</v>
      </c>
      <c r="H24" s="191">
        <f t="shared" si="3"/>
        <v>24492.699000000001</v>
      </c>
      <c r="I24" s="191">
        <f t="shared" si="4"/>
        <v>44449.713000000003</v>
      </c>
      <c r="J24" s="49"/>
      <c r="K24" s="315">
        <f t="shared" si="9"/>
        <v>11.579999999999997</v>
      </c>
      <c r="L24" s="120">
        <f t="shared" si="8"/>
        <v>12.106499999999997</v>
      </c>
      <c r="M24" s="192"/>
      <c r="N24" s="200">
        <f t="shared" si="5"/>
        <v>8716.6799999999985</v>
      </c>
      <c r="R24" s="135"/>
    </row>
    <row r="25" spans="1:18" ht="12.75" customHeight="1" x14ac:dyDescent="0.2">
      <c r="A25" s="107">
        <v>22</v>
      </c>
      <c r="B25" s="218">
        <v>21.882000000000001</v>
      </c>
      <c r="C25" s="158">
        <f t="shared" si="6"/>
        <v>22.887900000000002</v>
      </c>
      <c r="D25" s="41"/>
      <c r="E25" s="191">
        <f t="shared" si="0"/>
        <v>16479.288</v>
      </c>
      <c r="F25" s="191">
        <f t="shared" si="1"/>
        <v>20599.11</v>
      </c>
      <c r="G25" s="191">
        <f t="shared" si="2"/>
        <v>22659.021000000001</v>
      </c>
      <c r="H25" s="191">
        <f t="shared" si="3"/>
        <v>24718.932000000001</v>
      </c>
      <c r="I25" s="191">
        <f t="shared" si="4"/>
        <v>44860.284000000007</v>
      </c>
      <c r="J25" s="49"/>
      <c r="K25" s="315">
        <f t="shared" si="9"/>
        <v>11.629999999999997</v>
      </c>
      <c r="L25" s="120">
        <f t="shared" si="8"/>
        <v>12.158999999999997</v>
      </c>
      <c r="M25" s="192"/>
      <c r="N25" s="200">
        <f t="shared" si="5"/>
        <v>8754.4799999999977</v>
      </c>
      <c r="P25" s="187" t="s">
        <v>123</v>
      </c>
      <c r="R25" s="135"/>
    </row>
    <row r="26" spans="1:18" ht="12.75" customHeight="1" x14ac:dyDescent="0.2">
      <c r="A26" s="107">
        <v>23</v>
      </c>
      <c r="B26" s="218">
        <v>21.955500000000001</v>
      </c>
      <c r="C26" s="158">
        <f t="shared" si="6"/>
        <v>22.976100000000002</v>
      </c>
      <c r="D26" s="41"/>
      <c r="E26" s="191">
        <f t="shared" si="0"/>
        <v>16542.792000000001</v>
      </c>
      <c r="F26" s="191">
        <f t="shared" si="1"/>
        <v>20678.490000000002</v>
      </c>
      <c r="G26" s="191">
        <f t="shared" si="2"/>
        <v>22746.339000000004</v>
      </c>
      <c r="H26" s="191">
        <f t="shared" si="3"/>
        <v>24814.188000000002</v>
      </c>
      <c r="I26" s="191">
        <f t="shared" si="4"/>
        <v>45033.156000000003</v>
      </c>
      <c r="J26" s="49"/>
      <c r="K26" s="315">
        <f t="shared" si="9"/>
        <v>11.679999999999998</v>
      </c>
      <c r="L26" s="120">
        <f t="shared" si="8"/>
        <v>12.211499999999997</v>
      </c>
      <c r="M26" s="192"/>
      <c r="N26" s="200">
        <f t="shared" si="5"/>
        <v>8792.2799999999988</v>
      </c>
      <c r="P26" s="186" t="s">
        <v>258</v>
      </c>
      <c r="R26" s="135"/>
    </row>
    <row r="27" spans="1:18" ht="12.75" customHeight="1" x14ac:dyDescent="0.2">
      <c r="A27" s="107">
        <v>24</v>
      </c>
      <c r="B27" s="218">
        <v>21.987000000000002</v>
      </c>
      <c r="C27" s="158">
        <f t="shared" si="6"/>
        <v>23.053275000000003</v>
      </c>
      <c r="D27" s="41"/>
      <c r="E27" s="191">
        <f t="shared" si="0"/>
        <v>16598.358000000004</v>
      </c>
      <c r="F27" s="191">
        <f t="shared" si="1"/>
        <v>20747.947500000002</v>
      </c>
      <c r="G27" s="191">
        <f t="shared" si="2"/>
        <v>22822.742250000003</v>
      </c>
      <c r="H27" s="191">
        <f t="shared" si="3"/>
        <v>24897.537000000004</v>
      </c>
      <c r="I27" s="191">
        <f t="shared" si="4"/>
        <v>45184.419000000009</v>
      </c>
      <c r="J27" s="49"/>
      <c r="K27" s="315">
        <f t="shared" si="9"/>
        <v>11.729999999999999</v>
      </c>
      <c r="L27" s="120">
        <f t="shared" si="8"/>
        <v>12.263999999999998</v>
      </c>
      <c r="M27" s="192"/>
      <c r="N27" s="200">
        <f t="shared" si="5"/>
        <v>8830.0799999999981</v>
      </c>
      <c r="P27" s="187" t="s">
        <v>124</v>
      </c>
      <c r="R27" s="135"/>
    </row>
    <row r="28" spans="1:18" ht="12.75" customHeight="1" x14ac:dyDescent="0.2">
      <c r="A28" s="107">
        <v>25</v>
      </c>
      <c r="B28" s="218">
        <v>22.102500000000003</v>
      </c>
      <c r="C28" s="158">
        <f t="shared" si="6"/>
        <v>23.086350000000003</v>
      </c>
      <c r="D28" s="41"/>
      <c r="E28" s="191">
        <f t="shared" si="0"/>
        <v>16622.172000000002</v>
      </c>
      <c r="F28" s="191">
        <f t="shared" si="1"/>
        <v>20777.715000000004</v>
      </c>
      <c r="G28" s="191">
        <f t="shared" si="2"/>
        <v>22855.486500000003</v>
      </c>
      <c r="H28" s="191">
        <f t="shared" si="3"/>
        <v>24933.258000000002</v>
      </c>
      <c r="I28" s="191">
        <f t="shared" si="4"/>
        <v>45249.246000000006</v>
      </c>
      <c r="J28" s="49"/>
      <c r="K28" s="315">
        <f t="shared" si="9"/>
        <v>11.78</v>
      </c>
      <c r="L28" s="120">
        <f t="shared" si="8"/>
        <v>12.3165</v>
      </c>
      <c r="M28" s="192"/>
      <c r="N28" s="200">
        <f t="shared" si="5"/>
        <v>8867.8799999999992</v>
      </c>
      <c r="P28" s="187" t="s">
        <v>125</v>
      </c>
      <c r="R28" s="135"/>
    </row>
    <row r="29" spans="1:18" ht="12.75" customHeight="1" x14ac:dyDescent="0.2">
      <c r="A29" s="107">
        <v>26</v>
      </c>
      <c r="B29" s="218">
        <v>22.995000000000001</v>
      </c>
      <c r="C29" s="158">
        <f t="shared" si="6"/>
        <v>23.207625000000004</v>
      </c>
      <c r="D29" s="41"/>
      <c r="E29" s="191">
        <f t="shared" si="0"/>
        <v>16709.490000000002</v>
      </c>
      <c r="F29" s="191">
        <f t="shared" si="1"/>
        <v>20886.862500000003</v>
      </c>
      <c r="G29" s="191">
        <f t="shared" si="2"/>
        <v>22975.548750000005</v>
      </c>
      <c r="H29" s="191">
        <f t="shared" si="3"/>
        <v>25064.235000000004</v>
      </c>
      <c r="I29" s="191">
        <f t="shared" si="4"/>
        <v>45486.945000000007</v>
      </c>
      <c r="J29" s="49"/>
      <c r="K29" s="189"/>
      <c r="L29" s="120">
        <f t="shared" si="8"/>
        <v>12.369</v>
      </c>
      <c r="M29" s="189"/>
      <c r="N29" s="200">
        <f t="shared" si="5"/>
        <v>8905.68</v>
      </c>
      <c r="P29" s="187" t="s">
        <v>126</v>
      </c>
      <c r="R29" s="135"/>
    </row>
    <row r="30" spans="1:18" ht="12.75" customHeight="1" x14ac:dyDescent="0.2">
      <c r="A30" s="107">
        <v>27</v>
      </c>
      <c r="B30" s="218">
        <v>23.646000000000001</v>
      </c>
      <c r="C30" s="158">
        <f t="shared" si="6"/>
        <v>24.144750000000002</v>
      </c>
      <c r="D30" s="41"/>
      <c r="E30" s="191">
        <f t="shared" si="0"/>
        <v>17384.22</v>
      </c>
      <c r="F30" s="191">
        <f t="shared" si="1"/>
        <v>21730.275000000001</v>
      </c>
      <c r="G30" s="191">
        <f t="shared" si="2"/>
        <v>23903.302500000002</v>
      </c>
      <c r="H30" s="191">
        <f t="shared" si="3"/>
        <v>26076.33</v>
      </c>
      <c r="I30" s="191">
        <f t="shared" si="4"/>
        <v>47323.710000000006</v>
      </c>
      <c r="J30" s="49"/>
      <c r="K30" s="189"/>
      <c r="L30" s="189"/>
      <c r="M30" s="189"/>
      <c r="N30" s="201"/>
      <c r="P30" s="187"/>
      <c r="R30" s="135"/>
    </row>
    <row r="31" spans="1:18" ht="12.75" customHeight="1" x14ac:dyDescent="0.2">
      <c r="A31" s="107">
        <v>28</v>
      </c>
      <c r="B31" s="218">
        <v>24.233999999999998</v>
      </c>
      <c r="C31" s="158">
        <f t="shared" si="6"/>
        <v>24.828300000000002</v>
      </c>
      <c r="D31" s="41"/>
      <c r="E31" s="191">
        <f t="shared" si="0"/>
        <v>17876.376</v>
      </c>
      <c r="F31" s="191">
        <f t="shared" si="1"/>
        <v>22345.47</v>
      </c>
      <c r="G31" s="191">
        <f t="shared" si="2"/>
        <v>24580.017000000003</v>
      </c>
      <c r="H31" s="191">
        <f t="shared" si="3"/>
        <v>26814.564000000002</v>
      </c>
      <c r="I31" s="191">
        <f t="shared" si="4"/>
        <v>48663.468000000008</v>
      </c>
      <c r="J31" s="49"/>
      <c r="K31" s="189"/>
      <c r="L31" s="189"/>
      <c r="M31" s="189"/>
      <c r="N31" s="201"/>
      <c r="P31" s="183" t="s">
        <v>259</v>
      </c>
      <c r="R31" s="135"/>
    </row>
    <row r="32" spans="1:18" ht="12.75" customHeight="1" x14ac:dyDescent="0.2">
      <c r="A32" s="107">
        <v>29</v>
      </c>
      <c r="B32" s="218">
        <v>24.265499999999999</v>
      </c>
      <c r="C32" s="158">
        <f t="shared" si="6"/>
        <v>25.445699999999999</v>
      </c>
      <c r="D32" s="41"/>
      <c r="E32" s="191">
        <f t="shared" si="0"/>
        <v>18320.903999999999</v>
      </c>
      <c r="F32" s="191">
        <f t="shared" si="1"/>
        <v>22901.13</v>
      </c>
      <c r="G32" s="191">
        <f t="shared" si="2"/>
        <v>25191.242999999999</v>
      </c>
      <c r="H32" s="191">
        <f t="shared" si="3"/>
        <v>27481.355999999996</v>
      </c>
      <c r="I32" s="191">
        <f t="shared" si="4"/>
        <v>49873.572</v>
      </c>
      <c r="J32" s="49"/>
      <c r="K32" s="189"/>
      <c r="L32" s="189"/>
      <c r="M32" s="189"/>
      <c r="N32" s="201"/>
      <c r="P32" s="188" t="s">
        <v>324</v>
      </c>
      <c r="R32" s="135"/>
    </row>
    <row r="33" spans="1:18" ht="12.75" customHeight="1" x14ac:dyDescent="0.2">
      <c r="A33" s="107">
        <v>30</v>
      </c>
      <c r="B33" s="218">
        <v>24.6645</v>
      </c>
      <c r="C33" s="158">
        <f t="shared" si="6"/>
        <v>25.478774999999999</v>
      </c>
      <c r="D33" s="41"/>
      <c r="E33" s="191">
        <f t="shared" si="0"/>
        <v>18344.718000000001</v>
      </c>
      <c r="F33" s="191">
        <f t="shared" si="1"/>
        <v>22930.897499999999</v>
      </c>
      <c r="G33" s="191">
        <f t="shared" si="2"/>
        <v>25223.987249999998</v>
      </c>
      <c r="H33" s="191">
        <f t="shared" si="3"/>
        <v>27517.076999999997</v>
      </c>
      <c r="I33" s="191">
        <f t="shared" si="4"/>
        <v>49938.398999999998</v>
      </c>
      <c r="J33" s="49"/>
      <c r="K33" s="189"/>
      <c r="L33" s="189"/>
      <c r="M33" s="189"/>
      <c r="N33" s="201"/>
      <c r="P33" s="183" t="s">
        <v>269</v>
      </c>
      <c r="R33" s="135"/>
    </row>
    <row r="34" spans="1:18" ht="12.75" customHeight="1" x14ac:dyDescent="0.2">
      <c r="A34" s="107">
        <v>31</v>
      </c>
      <c r="B34" s="218">
        <v>25.252500000000001</v>
      </c>
      <c r="C34" s="158">
        <f t="shared" si="6"/>
        <v>25.897725000000001</v>
      </c>
      <c r="D34" s="41"/>
      <c r="E34" s="191">
        <f t="shared" si="0"/>
        <v>18646.362000000001</v>
      </c>
      <c r="F34" s="191">
        <f t="shared" si="1"/>
        <v>23307.952500000003</v>
      </c>
      <c r="G34" s="191">
        <f t="shared" si="2"/>
        <v>25638.747750000002</v>
      </c>
      <c r="H34" s="191">
        <f t="shared" si="3"/>
        <v>27969.542999999998</v>
      </c>
      <c r="I34" s="191">
        <f t="shared" si="4"/>
        <v>50759.541000000005</v>
      </c>
      <c r="J34" s="49"/>
      <c r="K34" s="189"/>
      <c r="L34" s="189"/>
      <c r="M34" s="189"/>
      <c r="N34" s="201"/>
      <c r="P34" s="183" t="s">
        <v>270</v>
      </c>
      <c r="R34" s="135"/>
    </row>
    <row r="35" spans="1:18" ht="12.75" customHeight="1" x14ac:dyDescent="0.2">
      <c r="A35" s="107">
        <v>32</v>
      </c>
      <c r="B35" s="218">
        <v>25.577999999999999</v>
      </c>
      <c r="C35" s="158">
        <f t="shared" si="6"/>
        <v>26.515125000000001</v>
      </c>
      <c r="D35" s="41"/>
      <c r="E35" s="191">
        <f t="shared" si="0"/>
        <v>19090.89</v>
      </c>
      <c r="F35" s="191">
        <f t="shared" si="1"/>
        <v>23863.612499999999</v>
      </c>
      <c r="G35" s="191">
        <f t="shared" si="2"/>
        <v>26249.973750000001</v>
      </c>
      <c r="H35" s="191">
        <f t="shared" si="3"/>
        <v>28636.335000000003</v>
      </c>
      <c r="I35" s="191">
        <f t="shared" si="4"/>
        <v>51969.645000000004</v>
      </c>
      <c r="J35" s="49"/>
      <c r="K35" s="189"/>
      <c r="L35" s="189"/>
      <c r="M35" s="189"/>
      <c r="N35" s="201"/>
      <c r="P35" s="32"/>
      <c r="R35" s="135"/>
    </row>
    <row r="36" spans="1:18" ht="12.75" customHeight="1" x14ac:dyDescent="0.2">
      <c r="A36" s="107">
        <v>33</v>
      </c>
      <c r="B36" s="218">
        <v>25.609500000000001</v>
      </c>
      <c r="C36" s="158">
        <f t="shared" si="6"/>
        <v>26.8569</v>
      </c>
      <c r="D36" s="41"/>
      <c r="E36" s="191">
        <f t="shared" si="0"/>
        <v>19336.968000000001</v>
      </c>
      <c r="F36" s="191">
        <f t="shared" si="1"/>
        <v>24171.210000000003</v>
      </c>
      <c r="G36" s="191">
        <f t="shared" si="2"/>
        <v>26588.331000000002</v>
      </c>
      <c r="H36" s="191">
        <f t="shared" si="3"/>
        <v>29005.452000000001</v>
      </c>
      <c r="I36" s="191">
        <f t="shared" si="4"/>
        <v>52639.523999999998</v>
      </c>
      <c r="J36" s="49"/>
      <c r="K36" s="189"/>
      <c r="L36" s="189"/>
      <c r="M36" s="189"/>
      <c r="N36" s="201"/>
      <c r="P36" s="32" t="s">
        <v>127</v>
      </c>
      <c r="R36" s="135"/>
    </row>
    <row r="37" spans="1:18" ht="12.75" customHeight="1" x14ac:dyDescent="0.2">
      <c r="A37" s="107">
        <v>34</v>
      </c>
      <c r="B37" s="218">
        <v>25.641000000000002</v>
      </c>
      <c r="C37" s="158">
        <f t="shared" si="6"/>
        <v>26.889975000000003</v>
      </c>
      <c r="D37" s="41"/>
      <c r="E37" s="191">
        <f t="shared" si="0"/>
        <v>19360.782000000003</v>
      </c>
      <c r="F37" s="191">
        <f t="shared" si="1"/>
        <v>24200.977500000005</v>
      </c>
      <c r="G37" s="191">
        <f t="shared" si="2"/>
        <v>26621.075250000002</v>
      </c>
      <c r="H37" s="191">
        <f t="shared" si="3"/>
        <v>29041.173000000003</v>
      </c>
      <c r="I37" s="191">
        <f t="shared" si="4"/>
        <v>52704.35100000001</v>
      </c>
      <c r="J37" s="49"/>
      <c r="K37" s="189"/>
      <c r="L37" s="189"/>
      <c r="M37" s="189"/>
      <c r="N37" s="201"/>
      <c r="P37" s="190" t="s">
        <v>260</v>
      </c>
      <c r="R37" s="135"/>
    </row>
    <row r="38" spans="1:18" ht="12.75" customHeight="1" x14ac:dyDescent="0.2">
      <c r="A38" s="110">
        <v>35</v>
      </c>
      <c r="B38" s="281">
        <v>25.672499999999999</v>
      </c>
      <c r="C38" s="162">
        <f t="shared" si="6"/>
        <v>26.923050000000003</v>
      </c>
      <c r="D38" s="202"/>
      <c r="E38" s="203">
        <f t="shared" si="0"/>
        <v>19384.596000000001</v>
      </c>
      <c r="F38" s="203">
        <f t="shared" si="1"/>
        <v>24230.744999999999</v>
      </c>
      <c r="G38" s="203">
        <f t="shared" si="2"/>
        <v>26653.819500000005</v>
      </c>
      <c r="H38" s="203">
        <f t="shared" si="3"/>
        <v>29076.894000000004</v>
      </c>
      <c r="I38" s="203">
        <f t="shared" si="4"/>
        <v>52769.178000000007</v>
      </c>
      <c r="J38" s="204"/>
      <c r="K38" s="205"/>
      <c r="L38" s="205"/>
      <c r="M38" s="205"/>
      <c r="N38" s="206"/>
      <c r="P38" s="183" t="s">
        <v>261</v>
      </c>
      <c r="R38" s="135"/>
    </row>
    <row r="39" spans="1:18" ht="12.75" customHeight="1" x14ac:dyDescent="0.2">
      <c r="K39" s="189"/>
      <c r="L39" s="189"/>
      <c r="M39" s="189"/>
      <c r="N39" s="117"/>
      <c r="O39" s="175"/>
      <c r="P39" s="183" t="s">
        <v>262</v>
      </c>
      <c r="Q39" s="175"/>
      <c r="R39" s="135"/>
    </row>
    <row r="40" spans="1:18" ht="12.75" hidden="1" customHeight="1" x14ac:dyDescent="0.2">
      <c r="A40" s="136">
        <v>36</v>
      </c>
      <c r="B40" s="312">
        <v>25.798500000000001</v>
      </c>
      <c r="C40" s="158">
        <f>B38*1.05</f>
        <v>26.956125</v>
      </c>
      <c r="D40" s="41"/>
      <c r="E40" s="191">
        <f t="shared" ref="E40:E49" si="10">C40*180*4</f>
        <v>19408.41</v>
      </c>
      <c r="F40" s="191">
        <f t="shared" ref="F40:F49" si="11">C40*5*180</f>
        <v>24260.512499999997</v>
      </c>
      <c r="G40" s="191">
        <f t="shared" ref="G40:G49" si="12">C40*5.5*180</f>
        <v>26686.563750000001</v>
      </c>
      <c r="H40" s="191">
        <f t="shared" ref="H40:H49" si="13">C40*6*180</f>
        <v>29112.615000000002</v>
      </c>
      <c r="I40" s="191">
        <f t="shared" ref="I40:I49" si="14">C40*8*245</f>
        <v>52834.004999999997</v>
      </c>
      <c r="J40" s="49"/>
      <c r="K40" s="48"/>
      <c r="L40" s="48"/>
      <c r="M40" s="48"/>
      <c r="N40" s="35"/>
      <c r="R40" s="135"/>
    </row>
    <row r="41" spans="1:18" ht="12.75" hidden="1" customHeight="1" x14ac:dyDescent="0.2">
      <c r="A41" s="6">
        <v>37</v>
      </c>
      <c r="B41" s="312">
        <v>25.830000000000002</v>
      </c>
      <c r="C41" s="158">
        <f t="shared" ref="C41:C49" si="15">B40*1.05</f>
        <v>27.088425000000001</v>
      </c>
      <c r="D41" s="41"/>
      <c r="E41" s="191">
        <f t="shared" si="10"/>
        <v>19503.666000000001</v>
      </c>
      <c r="F41" s="191">
        <f t="shared" si="11"/>
        <v>24379.5825</v>
      </c>
      <c r="G41" s="191">
        <f t="shared" si="12"/>
        <v>26817.54075</v>
      </c>
      <c r="H41" s="191">
        <f t="shared" si="13"/>
        <v>29255.499</v>
      </c>
      <c r="I41" s="191">
        <f t="shared" si="14"/>
        <v>53093.313000000002</v>
      </c>
      <c r="J41" s="49"/>
      <c r="K41" s="48"/>
      <c r="L41" s="48"/>
      <c r="M41" s="48"/>
      <c r="N41" s="32"/>
      <c r="R41" s="135"/>
    </row>
    <row r="42" spans="1:18" ht="12.75" hidden="1" customHeight="1" x14ac:dyDescent="0.2">
      <c r="A42" s="6">
        <v>38</v>
      </c>
      <c r="B42" s="312">
        <v>25.861499999999999</v>
      </c>
      <c r="C42" s="158">
        <f t="shared" si="15"/>
        <v>27.121500000000005</v>
      </c>
      <c r="D42" s="32"/>
      <c r="E42" s="191">
        <f t="shared" si="10"/>
        <v>19527.480000000003</v>
      </c>
      <c r="F42" s="191">
        <f t="shared" si="11"/>
        <v>24409.350000000002</v>
      </c>
      <c r="G42" s="191">
        <f t="shared" si="12"/>
        <v>26850.285000000003</v>
      </c>
      <c r="H42" s="191">
        <f t="shared" si="13"/>
        <v>29291.220000000008</v>
      </c>
      <c r="I42" s="191">
        <f t="shared" si="14"/>
        <v>53158.140000000007</v>
      </c>
      <c r="J42" s="49"/>
      <c r="K42" s="48"/>
      <c r="L42" s="48"/>
      <c r="M42" s="48"/>
      <c r="N42" s="32"/>
      <c r="R42" s="135"/>
    </row>
    <row r="43" spans="1:18" ht="12.75" hidden="1" customHeight="1" x14ac:dyDescent="0.2">
      <c r="A43" s="6">
        <v>39</v>
      </c>
      <c r="B43" s="312">
        <v>25.893000000000001</v>
      </c>
      <c r="C43" s="158">
        <f t="shared" si="15"/>
        <v>27.154575000000001</v>
      </c>
      <c r="D43" s="32"/>
      <c r="E43" s="191">
        <f t="shared" si="10"/>
        <v>19551.294000000002</v>
      </c>
      <c r="F43" s="191">
        <f t="shared" si="11"/>
        <v>24439.1175</v>
      </c>
      <c r="G43" s="191">
        <f t="shared" si="12"/>
        <v>26883.029250000003</v>
      </c>
      <c r="H43" s="191">
        <f t="shared" si="13"/>
        <v>29326.941000000003</v>
      </c>
      <c r="I43" s="191">
        <f t="shared" si="14"/>
        <v>53222.967000000004</v>
      </c>
      <c r="J43" s="49"/>
      <c r="K43" s="48"/>
      <c r="L43" s="48"/>
      <c r="M43" s="48"/>
      <c r="N43" s="32"/>
      <c r="R43" s="135"/>
    </row>
    <row r="44" spans="1:18" ht="12.75" hidden="1" customHeight="1" x14ac:dyDescent="0.2">
      <c r="A44" s="6">
        <v>40</v>
      </c>
      <c r="B44" s="312">
        <v>25.934999999999999</v>
      </c>
      <c r="C44" s="158">
        <f t="shared" si="15"/>
        <v>27.187650000000001</v>
      </c>
      <c r="D44" s="32"/>
      <c r="E44" s="191">
        <f t="shared" si="10"/>
        <v>19575.108</v>
      </c>
      <c r="F44" s="191">
        <f t="shared" si="11"/>
        <v>24468.885000000002</v>
      </c>
      <c r="G44" s="191">
        <f t="shared" si="12"/>
        <v>26915.773500000003</v>
      </c>
      <c r="H44" s="191">
        <f t="shared" si="13"/>
        <v>29362.662</v>
      </c>
      <c r="I44" s="191">
        <f t="shared" si="14"/>
        <v>53287.794000000002</v>
      </c>
      <c r="J44" s="49"/>
      <c r="K44" s="48"/>
      <c r="L44" s="48"/>
      <c r="M44" s="48"/>
      <c r="N44" s="32"/>
      <c r="R44" s="135"/>
    </row>
    <row r="45" spans="1:18" ht="12.75" hidden="1" customHeight="1" x14ac:dyDescent="0.2">
      <c r="A45" s="6">
        <v>41</v>
      </c>
      <c r="B45" s="312">
        <v>25.9665</v>
      </c>
      <c r="C45" s="158">
        <f t="shared" si="15"/>
        <v>27.231749999999998</v>
      </c>
      <c r="D45" s="32"/>
      <c r="E45" s="191">
        <f t="shared" si="10"/>
        <v>19606.859999999997</v>
      </c>
      <c r="F45" s="191">
        <f t="shared" si="11"/>
        <v>24508.575000000001</v>
      </c>
      <c r="G45" s="191">
        <f t="shared" si="12"/>
        <v>26959.432499999999</v>
      </c>
      <c r="H45" s="191">
        <f t="shared" si="13"/>
        <v>29410.289999999994</v>
      </c>
      <c r="I45" s="191">
        <f t="shared" si="14"/>
        <v>53374.229999999996</v>
      </c>
      <c r="J45" s="49"/>
      <c r="K45" s="48"/>
      <c r="L45" s="48"/>
      <c r="M45" s="48"/>
      <c r="R45" s="135"/>
    </row>
    <row r="46" spans="1:18" ht="12.75" hidden="1" customHeight="1" x14ac:dyDescent="0.2">
      <c r="A46" s="6">
        <v>42</v>
      </c>
      <c r="B46" s="312">
        <v>26.019000000000002</v>
      </c>
      <c r="C46" s="158">
        <f t="shared" si="15"/>
        <v>27.264825000000002</v>
      </c>
      <c r="D46" s="32"/>
      <c r="E46" s="191">
        <f t="shared" si="10"/>
        <v>19630.674000000003</v>
      </c>
      <c r="F46" s="191">
        <f t="shared" si="11"/>
        <v>24538.342500000002</v>
      </c>
      <c r="G46" s="191">
        <f t="shared" si="12"/>
        <v>26992.176750000006</v>
      </c>
      <c r="H46" s="191">
        <f t="shared" si="13"/>
        <v>29446.011000000002</v>
      </c>
      <c r="I46" s="191">
        <f t="shared" si="14"/>
        <v>53439.057000000001</v>
      </c>
      <c r="J46" s="48"/>
      <c r="K46" s="48"/>
      <c r="L46" s="48"/>
      <c r="M46" s="48"/>
      <c r="R46" s="135"/>
    </row>
    <row r="47" spans="1:18" ht="12.75" hidden="1" customHeight="1" x14ac:dyDescent="0.2">
      <c r="A47" s="6">
        <v>43</v>
      </c>
      <c r="B47" s="312">
        <v>26.0505</v>
      </c>
      <c r="C47" s="158">
        <f t="shared" si="15"/>
        <v>27.319950000000002</v>
      </c>
      <c r="D47" s="32"/>
      <c r="E47" s="191">
        <f t="shared" si="10"/>
        <v>19670.364000000001</v>
      </c>
      <c r="F47" s="191">
        <f t="shared" si="11"/>
        <v>24587.955000000002</v>
      </c>
      <c r="G47" s="191">
        <f t="shared" si="12"/>
        <v>27046.750500000002</v>
      </c>
      <c r="H47" s="191">
        <f t="shared" si="13"/>
        <v>29505.546000000002</v>
      </c>
      <c r="I47" s="191">
        <f t="shared" si="14"/>
        <v>53547.102000000006</v>
      </c>
      <c r="J47" s="48"/>
      <c r="K47" s="51"/>
      <c r="L47" s="51"/>
      <c r="M47" s="51"/>
      <c r="N47" s="50"/>
      <c r="R47" s="135"/>
    </row>
    <row r="48" spans="1:18" ht="12.75" hidden="1" customHeight="1" x14ac:dyDescent="0.2">
      <c r="A48" s="123">
        <v>44</v>
      </c>
      <c r="B48" s="312">
        <v>26.123999999999999</v>
      </c>
      <c r="C48" s="158">
        <f t="shared" si="15"/>
        <v>27.353025000000002</v>
      </c>
      <c r="E48" s="191">
        <f t="shared" si="10"/>
        <v>19694.178</v>
      </c>
      <c r="F48" s="191">
        <f t="shared" si="11"/>
        <v>24617.722500000003</v>
      </c>
      <c r="G48" s="191">
        <f t="shared" si="12"/>
        <v>27079.494750000002</v>
      </c>
      <c r="H48" s="191">
        <f t="shared" si="13"/>
        <v>29541.267000000003</v>
      </c>
      <c r="I48" s="191">
        <f t="shared" si="14"/>
        <v>53611.929000000004</v>
      </c>
      <c r="K48" s="48"/>
      <c r="L48" s="48"/>
      <c r="M48" s="48"/>
      <c r="R48" s="135"/>
    </row>
    <row r="49" spans="1:13" ht="12.75" hidden="1" customHeight="1" x14ac:dyDescent="0.2">
      <c r="A49" s="313">
        <v>45</v>
      </c>
      <c r="B49" s="118"/>
      <c r="C49" s="158">
        <f t="shared" si="15"/>
        <v>27.430199999999999</v>
      </c>
      <c r="E49" s="191">
        <f t="shared" si="10"/>
        <v>19749.743999999999</v>
      </c>
      <c r="F49" s="191">
        <f t="shared" si="11"/>
        <v>24687.18</v>
      </c>
      <c r="G49" s="191">
        <f t="shared" si="12"/>
        <v>27155.897999999997</v>
      </c>
      <c r="H49" s="191">
        <f t="shared" si="13"/>
        <v>29624.615999999998</v>
      </c>
      <c r="I49" s="191">
        <f t="shared" si="14"/>
        <v>53763.191999999995</v>
      </c>
      <c r="J49" s="48"/>
      <c r="K49" s="48"/>
      <c r="L49" s="48"/>
      <c r="M49" s="48"/>
    </row>
    <row r="50" spans="1:13" ht="12.75" customHeight="1" x14ac:dyDescent="0.2">
      <c r="F50" s="7"/>
      <c r="G50" s="48"/>
      <c r="H50" s="48"/>
      <c r="I50" s="48"/>
      <c r="J50" s="48"/>
      <c r="K50" s="48"/>
      <c r="L50" s="48"/>
      <c r="M50" s="48"/>
    </row>
    <row r="51" spans="1:13" ht="12.75" customHeight="1" x14ac:dyDescent="0.2">
      <c r="F51" s="7"/>
      <c r="G51" s="48"/>
      <c r="H51" s="48"/>
      <c r="I51" s="48"/>
      <c r="J51" s="48"/>
      <c r="K51" s="48"/>
      <c r="L51" s="48"/>
      <c r="M51" s="48"/>
    </row>
    <row r="52" spans="1:13" ht="12.75" customHeight="1" x14ac:dyDescent="0.2">
      <c r="F52" s="7"/>
      <c r="G52" s="48"/>
      <c r="H52" s="48"/>
      <c r="I52" s="48"/>
      <c r="J52" s="48"/>
      <c r="K52" s="48"/>
      <c r="L52" s="48"/>
      <c r="M52" s="48"/>
    </row>
    <row r="53" spans="1:13" ht="12.75" customHeight="1" x14ac:dyDescent="0.2">
      <c r="F53" s="7"/>
      <c r="G53" s="48"/>
      <c r="H53" s="48"/>
      <c r="I53" s="48"/>
      <c r="J53" s="48"/>
      <c r="K53" s="48"/>
      <c r="L53" s="48"/>
      <c r="M53" s="48"/>
    </row>
    <row r="54" spans="1:13" ht="12.75" customHeight="1" x14ac:dyDescent="0.2">
      <c r="F54" s="7"/>
      <c r="G54" s="48"/>
      <c r="H54" s="48"/>
      <c r="I54" s="48"/>
      <c r="J54" s="48"/>
      <c r="K54" s="48"/>
      <c r="L54" s="48"/>
      <c r="M54" s="48"/>
    </row>
    <row r="55" spans="1:13" ht="12.75" customHeight="1" x14ac:dyDescent="0.2">
      <c r="F55" s="7"/>
      <c r="G55" s="48"/>
      <c r="H55" s="48"/>
      <c r="I55" s="48"/>
      <c r="J55" s="48"/>
      <c r="K55" s="48"/>
      <c r="L55" s="48"/>
      <c r="M55" s="48"/>
    </row>
    <row r="56" spans="1:13" ht="12.75" customHeight="1" x14ac:dyDescent="0.2">
      <c r="F56" s="7"/>
      <c r="G56" s="48"/>
      <c r="H56" s="48"/>
      <c r="I56" s="48"/>
      <c r="J56" s="48"/>
      <c r="K56" s="48"/>
      <c r="L56" s="48"/>
      <c r="M56" s="48"/>
    </row>
    <row r="57" spans="1:13" ht="12.75" customHeight="1" x14ac:dyDescent="0.2">
      <c r="F57" s="7"/>
      <c r="G57" s="48"/>
      <c r="H57" s="48"/>
      <c r="I57" s="48"/>
      <c r="J57" s="48"/>
      <c r="K57" s="48"/>
      <c r="L57" s="48"/>
      <c r="M57" s="48"/>
    </row>
    <row r="58" spans="1:13" ht="12.75" customHeight="1" x14ac:dyDescent="0.2">
      <c r="F58" s="7"/>
      <c r="G58" s="48"/>
      <c r="H58" s="48"/>
      <c r="I58" s="48"/>
      <c r="J58" s="48"/>
      <c r="K58" s="48"/>
      <c r="L58" s="48"/>
      <c r="M58" s="48"/>
    </row>
    <row r="59" spans="1:13" ht="12.75" customHeight="1" x14ac:dyDescent="0.2">
      <c r="F59" s="7"/>
      <c r="G59" s="48"/>
      <c r="H59" s="48"/>
      <c r="I59" s="48"/>
      <c r="J59" s="48"/>
      <c r="K59" s="48"/>
      <c r="L59" s="48"/>
      <c r="M59" s="48"/>
    </row>
    <row r="60" spans="1:13" ht="12.75" customHeight="1" x14ac:dyDescent="0.2">
      <c r="F60" s="7"/>
      <c r="G60" s="48"/>
      <c r="H60" s="48"/>
      <c r="I60" s="48"/>
      <c r="J60" s="48"/>
      <c r="K60" s="48"/>
      <c r="L60" s="48"/>
      <c r="M60" s="48"/>
    </row>
    <row r="61" spans="1:13" ht="12.75" customHeight="1" x14ac:dyDescent="0.2">
      <c r="F61" s="7"/>
      <c r="G61" s="48"/>
      <c r="H61" s="48"/>
      <c r="I61" s="48"/>
      <c r="J61" s="48"/>
      <c r="K61" s="48"/>
      <c r="L61" s="48"/>
      <c r="M61" s="48"/>
    </row>
    <row r="62" spans="1:13" ht="12.75" customHeight="1" x14ac:dyDescent="0.2">
      <c r="F62" s="7"/>
      <c r="G62" s="48"/>
      <c r="H62" s="48"/>
      <c r="I62" s="48"/>
      <c r="J62" s="48"/>
      <c r="K62" s="48"/>
      <c r="L62" s="48"/>
      <c r="M62" s="48"/>
    </row>
    <row r="63" spans="1:13" ht="12.75" customHeight="1" x14ac:dyDescent="0.2">
      <c r="F63" s="7"/>
      <c r="G63" s="48"/>
      <c r="H63" s="48"/>
      <c r="I63" s="48"/>
      <c r="J63" s="48"/>
      <c r="K63" s="48"/>
      <c r="L63" s="48"/>
      <c r="M63" s="48"/>
    </row>
    <row r="64" spans="1:13" ht="12.75" customHeight="1" x14ac:dyDescent="0.2">
      <c r="F64" s="7"/>
      <c r="G64" s="48"/>
      <c r="H64" s="48"/>
      <c r="I64" s="48"/>
      <c r="J64" s="48"/>
      <c r="K64" s="48"/>
      <c r="L64" s="48"/>
      <c r="M64" s="48"/>
    </row>
    <row r="65" spans="6:13" ht="12.75" customHeight="1" x14ac:dyDescent="0.2">
      <c r="F65" s="7"/>
      <c r="G65" s="48"/>
      <c r="H65" s="48"/>
      <c r="I65" s="48"/>
      <c r="J65" s="48"/>
      <c r="K65" s="48"/>
      <c r="L65" s="48"/>
      <c r="M65" s="48"/>
    </row>
    <row r="66" spans="6:13" ht="12.75" customHeight="1" x14ac:dyDescent="0.2">
      <c r="F66" s="7"/>
      <c r="G66" s="48"/>
      <c r="H66" s="48"/>
      <c r="I66" s="48"/>
      <c r="J66" s="48"/>
      <c r="K66" s="48"/>
      <c r="L66" s="48"/>
      <c r="M66" s="48"/>
    </row>
    <row r="67" spans="6:13" ht="12.75" customHeight="1" x14ac:dyDescent="0.2">
      <c r="F67" s="7"/>
      <c r="G67" s="48"/>
      <c r="H67" s="48"/>
      <c r="I67" s="48"/>
      <c r="J67" s="48"/>
      <c r="K67" s="48"/>
      <c r="L67" s="48"/>
      <c r="M67" s="48"/>
    </row>
    <row r="68" spans="6:13" ht="12.75" customHeight="1" x14ac:dyDescent="0.2">
      <c r="F68" s="7"/>
      <c r="G68" s="48"/>
      <c r="H68" s="48"/>
      <c r="I68" s="48"/>
      <c r="J68" s="48"/>
      <c r="K68" s="48"/>
      <c r="L68" s="48"/>
      <c r="M68" s="48"/>
    </row>
    <row r="69" spans="6:13" ht="12.75" customHeight="1" x14ac:dyDescent="0.2">
      <c r="F69" s="7"/>
      <c r="G69" s="48"/>
      <c r="H69" s="48"/>
      <c r="I69" s="48"/>
      <c r="J69" s="48"/>
      <c r="K69" s="48"/>
      <c r="L69" s="48"/>
      <c r="M69" s="48"/>
    </row>
    <row r="70" spans="6:13" ht="12.75" customHeight="1" x14ac:dyDescent="0.2">
      <c r="F70" s="7"/>
      <c r="G70" s="48"/>
      <c r="H70" s="48"/>
      <c r="I70" s="48"/>
      <c r="J70" s="48"/>
      <c r="K70" s="48"/>
      <c r="L70" s="48"/>
      <c r="M70" s="48"/>
    </row>
    <row r="71" spans="6:13" ht="12.75" customHeight="1" x14ac:dyDescent="0.2">
      <c r="F71" s="7"/>
      <c r="G71" s="48"/>
      <c r="H71" s="48"/>
      <c r="I71" s="48"/>
      <c r="J71" s="48"/>
      <c r="K71" s="48"/>
      <c r="L71" s="48"/>
      <c r="M71" s="48"/>
    </row>
    <row r="72" spans="6:13" ht="12.75" customHeight="1" x14ac:dyDescent="0.2">
      <c r="F72" s="7"/>
      <c r="G72" s="48"/>
      <c r="H72" s="48"/>
      <c r="I72" s="48"/>
      <c r="J72" s="48"/>
      <c r="K72" s="48"/>
      <c r="L72" s="48"/>
      <c r="M72" s="48"/>
    </row>
    <row r="73" spans="6:13" ht="12.75" customHeight="1" x14ac:dyDescent="0.2">
      <c r="F73" s="7"/>
      <c r="G73" s="48"/>
      <c r="H73" s="48"/>
      <c r="I73" s="48"/>
      <c r="J73" s="48"/>
      <c r="K73" s="48"/>
      <c r="L73" s="48"/>
      <c r="M73" s="48"/>
    </row>
    <row r="74" spans="6:13" ht="12.75" customHeight="1" x14ac:dyDescent="0.2">
      <c r="F74" s="7"/>
      <c r="G74" s="48"/>
      <c r="H74" s="48"/>
      <c r="I74" s="48"/>
      <c r="J74" s="48"/>
      <c r="K74" s="48"/>
      <c r="L74" s="48"/>
      <c r="M74" s="48"/>
    </row>
    <row r="75" spans="6:13" ht="12.75" customHeight="1" x14ac:dyDescent="0.2">
      <c r="F75" s="7"/>
      <c r="G75" s="48"/>
      <c r="H75" s="48"/>
      <c r="I75" s="48"/>
      <c r="J75" s="48"/>
      <c r="K75" s="48"/>
      <c r="L75" s="48"/>
      <c r="M75" s="48"/>
    </row>
    <row r="76" spans="6:13" ht="12.75" customHeight="1" x14ac:dyDescent="0.2">
      <c r="F76" s="7"/>
      <c r="G76" s="48"/>
      <c r="H76" s="48"/>
      <c r="I76" s="48"/>
      <c r="J76" s="48"/>
      <c r="K76" s="48"/>
      <c r="L76" s="48"/>
      <c r="M76" s="48"/>
    </row>
    <row r="77" spans="6:13" ht="12.75" customHeight="1" x14ac:dyDescent="0.2">
      <c r="F77" s="7"/>
      <c r="G77" s="48"/>
      <c r="H77" s="48"/>
      <c r="I77" s="48"/>
      <c r="J77" s="48"/>
      <c r="K77" s="48"/>
      <c r="L77" s="48"/>
      <c r="M77" s="48"/>
    </row>
    <row r="78" spans="6:13" ht="12.75" customHeight="1" x14ac:dyDescent="0.2">
      <c r="F78" s="7"/>
      <c r="G78" s="48"/>
      <c r="H78" s="48"/>
      <c r="I78" s="48"/>
      <c r="J78" s="48"/>
      <c r="K78" s="48"/>
      <c r="L78" s="48"/>
      <c r="M78" s="48"/>
    </row>
    <row r="79" spans="6:13" ht="12.75" customHeight="1" x14ac:dyDescent="0.2">
      <c r="F79" s="7"/>
      <c r="G79" s="48"/>
      <c r="H79" s="48"/>
      <c r="I79" s="48"/>
      <c r="J79" s="48"/>
      <c r="K79" s="48"/>
      <c r="L79" s="48"/>
      <c r="M79" s="48"/>
    </row>
    <row r="80" spans="6:13" ht="12.75" customHeight="1" x14ac:dyDescent="0.2">
      <c r="F80" s="7"/>
      <c r="G80" s="48"/>
      <c r="H80" s="48"/>
      <c r="I80" s="48"/>
      <c r="J80" s="48"/>
      <c r="K80" s="48"/>
      <c r="L80" s="48"/>
      <c r="M80" s="48"/>
    </row>
    <row r="81" spans="6:13" ht="12.75" customHeight="1" x14ac:dyDescent="0.2">
      <c r="F81" s="7"/>
      <c r="G81" s="48"/>
      <c r="H81" s="48"/>
      <c r="I81" s="48"/>
      <c r="J81" s="48"/>
      <c r="K81" s="48"/>
      <c r="L81" s="48"/>
      <c r="M81" s="48"/>
    </row>
    <row r="82" spans="6:13" ht="12.75" customHeight="1" x14ac:dyDescent="0.2">
      <c r="F82" s="7"/>
      <c r="G82" s="48"/>
      <c r="H82" s="48"/>
      <c r="I82" s="48"/>
      <c r="J82" s="48"/>
      <c r="K82" s="48"/>
      <c r="L82" s="48"/>
      <c r="M82" s="48"/>
    </row>
    <row r="83" spans="6:13" ht="12.75" customHeight="1" x14ac:dyDescent="0.2">
      <c r="F83" s="7"/>
      <c r="G83" s="48"/>
      <c r="H83" s="48"/>
      <c r="I83" s="48"/>
      <c r="J83" s="48"/>
      <c r="K83" s="48"/>
      <c r="L83" s="48"/>
      <c r="M83" s="48"/>
    </row>
    <row r="84" spans="6:13" ht="12.75" customHeight="1" x14ac:dyDescent="0.2">
      <c r="F84" s="7"/>
      <c r="G84" s="48"/>
      <c r="H84" s="48"/>
      <c r="I84" s="48"/>
      <c r="J84" s="48"/>
      <c r="K84" s="48"/>
      <c r="L84" s="48"/>
      <c r="M84" s="48"/>
    </row>
    <row r="85" spans="6:13" ht="12.75" customHeight="1" x14ac:dyDescent="0.2">
      <c r="F85" s="7"/>
      <c r="G85" s="48"/>
      <c r="H85" s="48"/>
      <c r="I85" s="48"/>
      <c r="J85" s="48"/>
      <c r="K85" s="48"/>
      <c r="L85" s="48"/>
      <c r="M85" s="48"/>
    </row>
    <row r="86" spans="6:13" ht="12.75" customHeight="1" x14ac:dyDescent="0.2">
      <c r="F86" s="7"/>
      <c r="G86" s="48"/>
      <c r="H86" s="48"/>
      <c r="I86" s="48"/>
      <c r="J86" s="48"/>
      <c r="K86" s="48"/>
      <c r="L86" s="48"/>
      <c r="M86" s="48"/>
    </row>
    <row r="87" spans="6:13" ht="12.75" customHeight="1" x14ac:dyDescent="0.2">
      <c r="F87" s="7"/>
      <c r="G87" s="48"/>
      <c r="H87" s="48"/>
      <c r="I87" s="48"/>
      <c r="J87" s="48"/>
      <c r="K87" s="48"/>
      <c r="L87" s="48"/>
      <c r="M87" s="48"/>
    </row>
    <row r="88" spans="6:13" ht="12.75" customHeight="1" x14ac:dyDescent="0.2">
      <c r="F88" s="7"/>
      <c r="G88" s="48"/>
      <c r="H88" s="48"/>
      <c r="I88" s="48"/>
      <c r="J88" s="48"/>
      <c r="K88" s="48"/>
      <c r="L88" s="48"/>
      <c r="M88" s="48"/>
    </row>
    <row r="89" spans="6:13" ht="12.75" customHeight="1" x14ac:dyDescent="0.2">
      <c r="F89" s="7"/>
      <c r="G89" s="48"/>
      <c r="H89" s="48"/>
      <c r="I89" s="48"/>
      <c r="J89" s="48"/>
      <c r="K89" s="48"/>
      <c r="L89" s="48"/>
      <c r="M89" s="48"/>
    </row>
    <row r="90" spans="6:13" ht="12.75" customHeight="1" x14ac:dyDescent="0.2">
      <c r="F90" s="7"/>
      <c r="G90" s="48"/>
      <c r="H90" s="48"/>
      <c r="I90" s="48"/>
      <c r="J90" s="48"/>
      <c r="K90" s="48"/>
      <c r="L90" s="48"/>
      <c r="M90" s="48"/>
    </row>
    <row r="91" spans="6:13" ht="12.75" customHeight="1" x14ac:dyDescent="0.2">
      <c r="F91" s="7"/>
      <c r="G91" s="48"/>
      <c r="H91" s="48"/>
      <c r="I91" s="48"/>
      <c r="J91" s="48"/>
      <c r="K91" s="48"/>
      <c r="L91" s="48"/>
      <c r="M91" s="48"/>
    </row>
    <row r="92" spans="6:13" ht="12.75" customHeight="1" x14ac:dyDescent="0.2">
      <c r="F92" s="7"/>
      <c r="G92" s="48"/>
      <c r="H92" s="48"/>
      <c r="I92" s="48"/>
      <c r="J92" s="48"/>
      <c r="K92" s="48"/>
      <c r="L92" s="48"/>
      <c r="M92" s="48"/>
    </row>
    <row r="93" spans="6:13" ht="12.75" customHeight="1" x14ac:dyDescent="0.2">
      <c r="F93" s="7"/>
      <c r="G93" s="48"/>
      <c r="H93" s="48"/>
      <c r="I93" s="48"/>
      <c r="J93" s="48"/>
      <c r="K93" s="48"/>
      <c r="L93" s="48"/>
      <c r="M93" s="48"/>
    </row>
    <row r="94" spans="6:13" ht="12.75" customHeight="1" x14ac:dyDescent="0.2">
      <c r="F94" s="7"/>
      <c r="G94" s="48"/>
      <c r="H94" s="48"/>
      <c r="I94" s="48"/>
      <c r="J94" s="48"/>
      <c r="K94" s="48"/>
      <c r="L94" s="48"/>
      <c r="M94" s="48"/>
    </row>
    <row r="95" spans="6:13" ht="12.75" customHeight="1" x14ac:dyDescent="0.2">
      <c r="F95" s="7"/>
      <c r="G95" s="48"/>
      <c r="H95" s="48"/>
      <c r="I95" s="48"/>
      <c r="J95" s="48"/>
      <c r="K95" s="48"/>
      <c r="L95" s="48"/>
      <c r="M95" s="48"/>
    </row>
    <row r="96" spans="6:13" ht="12.75" customHeight="1" x14ac:dyDescent="0.2">
      <c r="F96" s="7"/>
      <c r="G96" s="48"/>
      <c r="H96" s="48"/>
      <c r="I96" s="48"/>
      <c r="J96" s="48"/>
      <c r="K96" s="48"/>
      <c r="L96" s="48"/>
      <c r="M96" s="48"/>
    </row>
    <row r="97" spans="6:13" ht="12.75" customHeight="1" x14ac:dyDescent="0.2">
      <c r="F97" s="7"/>
      <c r="G97" s="48"/>
      <c r="H97" s="48"/>
      <c r="I97" s="48"/>
      <c r="J97" s="48"/>
      <c r="K97" s="48"/>
      <c r="L97" s="48"/>
      <c r="M97" s="48"/>
    </row>
    <row r="98" spans="6:13" ht="12.75" customHeight="1" x14ac:dyDescent="0.2">
      <c r="F98" s="7"/>
      <c r="G98" s="48"/>
      <c r="H98" s="48"/>
      <c r="I98" s="48"/>
      <c r="J98" s="48"/>
      <c r="K98" s="48"/>
      <c r="L98" s="48"/>
      <c r="M98" s="48"/>
    </row>
    <row r="99" spans="6:13" ht="12.75" customHeight="1" x14ac:dyDescent="0.2">
      <c r="F99" s="7"/>
      <c r="G99" s="48"/>
      <c r="H99" s="48"/>
      <c r="I99" s="48"/>
      <c r="J99" s="48"/>
      <c r="K99" s="48"/>
      <c r="L99" s="48"/>
      <c r="M99" s="48"/>
    </row>
    <row r="100" spans="6:13" ht="12.75" customHeight="1" x14ac:dyDescent="0.2">
      <c r="F100" s="7"/>
      <c r="G100" s="48"/>
      <c r="H100" s="48"/>
      <c r="I100" s="48"/>
      <c r="J100" s="48"/>
      <c r="K100" s="48"/>
      <c r="L100" s="48"/>
      <c r="M100" s="48"/>
    </row>
    <row r="101" spans="6:13" ht="12.75" customHeight="1" x14ac:dyDescent="0.2">
      <c r="F101" s="7"/>
      <c r="G101" s="48"/>
      <c r="H101" s="48"/>
      <c r="I101" s="48"/>
      <c r="J101" s="48"/>
      <c r="K101" s="48"/>
      <c r="L101" s="48"/>
      <c r="M101" s="48"/>
    </row>
    <row r="102" spans="6:13" ht="12.75" customHeight="1" x14ac:dyDescent="0.2">
      <c r="F102" s="7"/>
      <c r="G102" s="48"/>
      <c r="H102" s="48"/>
      <c r="I102" s="48"/>
      <c r="J102" s="48"/>
      <c r="K102" s="48"/>
      <c r="L102" s="48"/>
      <c r="M102" s="48"/>
    </row>
    <row r="103" spans="6:13" ht="12.75" customHeight="1" x14ac:dyDescent="0.2">
      <c r="F103" s="7"/>
      <c r="G103" s="48"/>
      <c r="H103" s="48"/>
      <c r="I103" s="48"/>
      <c r="J103" s="48"/>
      <c r="K103" s="48"/>
      <c r="L103" s="48"/>
      <c r="M103" s="48"/>
    </row>
    <row r="104" spans="6:13" ht="12.75" customHeight="1" x14ac:dyDescent="0.2">
      <c r="F104" s="7"/>
      <c r="G104" s="48"/>
      <c r="H104" s="48"/>
      <c r="I104" s="48"/>
      <c r="J104" s="48"/>
      <c r="K104" s="48"/>
      <c r="L104" s="48"/>
      <c r="M104" s="48"/>
    </row>
    <row r="105" spans="6:13" ht="12.75" customHeight="1" x14ac:dyDescent="0.2">
      <c r="F105" s="7"/>
      <c r="G105" s="48"/>
      <c r="H105" s="48"/>
      <c r="I105" s="48"/>
      <c r="J105" s="48"/>
      <c r="K105" s="48"/>
      <c r="L105" s="48"/>
      <c r="M105" s="48"/>
    </row>
    <row r="106" spans="6:13" ht="12.75" customHeight="1" x14ac:dyDescent="0.2">
      <c r="F106" s="7"/>
      <c r="G106" s="48"/>
      <c r="H106" s="48"/>
      <c r="I106" s="48"/>
      <c r="J106" s="48"/>
      <c r="K106" s="48"/>
      <c r="L106" s="48"/>
      <c r="M106" s="48"/>
    </row>
    <row r="107" spans="6:13" ht="12.75" customHeight="1" x14ac:dyDescent="0.2">
      <c r="F107" s="7"/>
      <c r="G107" s="48"/>
      <c r="H107" s="48"/>
      <c r="I107" s="48"/>
      <c r="J107" s="48"/>
      <c r="K107" s="48"/>
      <c r="L107" s="48"/>
      <c r="M107" s="48"/>
    </row>
    <row r="108" spans="6:13" ht="12.75" customHeight="1" x14ac:dyDescent="0.2">
      <c r="F108" s="7"/>
      <c r="G108" s="48"/>
      <c r="H108" s="48"/>
      <c r="I108" s="48"/>
      <c r="J108" s="48"/>
      <c r="K108" s="48"/>
      <c r="L108" s="48"/>
      <c r="M108" s="48"/>
    </row>
    <row r="109" spans="6:13" ht="12.75" customHeight="1" x14ac:dyDescent="0.2">
      <c r="F109" s="7"/>
      <c r="G109" s="48"/>
      <c r="H109" s="48"/>
      <c r="I109" s="48"/>
      <c r="J109" s="48"/>
      <c r="K109" s="48"/>
      <c r="L109" s="48"/>
      <c r="M109" s="48"/>
    </row>
    <row r="110" spans="6:13" ht="12.75" customHeight="1" x14ac:dyDescent="0.2">
      <c r="F110" s="7"/>
      <c r="G110" s="48"/>
      <c r="H110" s="48"/>
      <c r="I110" s="48"/>
      <c r="J110" s="48"/>
      <c r="K110" s="48"/>
      <c r="L110" s="48"/>
      <c r="M110" s="48"/>
    </row>
    <row r="111" spans="6:13" ht="12.75" customHeight="1" x14ac:dyDescent="0.2">
      <c r="F111" s="7"/>
      <c r="G111" s="48"/>
      <c r="H111" s="48"/>
      <c r="I111" s="48"/>
      <c r="J111" s="48"/>
      <c r="K111" s="48"/>
      <c r="L111" s="48"/>
      <c r="M111" s="48"/>
    </row>
    <row r="112" spans="6:13" ht="12.75" customHeight="1" x14ac:dyDescent="0.2">
      <c r="F112" s="7"/>
      <c r="G112" s="48"/>
      <c r="H112" s="48"/>
      <c r="I112" s="48"/>
      <c r="J112" s="48"/>
      <c r="K112" s="48"/>
      <c r="L112" s="48"/>
      <c r="M112" s="48"/>
    </row>
    <row r="113" spans="6:13" ht="12.75" customHeight="1" x14ac:dyDescent="0.2">
      <c r="F113" s="7"/>
      <c r="G113" s="48"/>
      <c r="H113" s="48"/>
      <c r="I113" s="48"/>
      <c r="J113" s="48"/>
      <c r="K113" s="48"/>
      <c r="L113" s="48"/>
      <c r="M113" s="48"/>
    </row>
    <row r="114" spans="6:13" ht="12.75" customHeight="1" x14ac:dyDescent="0.2">
      <c r="F114" s="7"/>
      <c r="G114" s="48"/>
      <c r="H114" s="48"/>
      <c r="I114" s="48"/>
      <c r="J114" s="48"/>
      <c r="K114" s="48"/>
      <c r="L114" s="48"/>
      <c r="M114" s="48"/>
    </row>
    <row r="115" spans="6:13" ht="12.75" customHeight="1" x14ac:dyDescent="0.2">
      <c r="F115" s="7"/>
      <c r="G115" s="48"/>
      <c r="H115" s="48"/>
      <c r="I115" s="48"/>
      <c r="J115" s="48"/>
      <c r="K115" s="48"/>
      <c r="L115" s="48"/>
      <c r="M115" s="48"/>
    </row>
    <row r="116" spans="6:13" ht="12.75" customHeight="1" x14ac:dyDescent="0.2">
      <c r="F116" s="7"/>
      <c r="G116" s="48"/>
      <c r="H116" s="48"/>
      <c r="I116" s="48"/>
      <c r="J116" s="48"/>
      <c r="K116" s="48"/>
      <c r="L116" s="48"/>
      <c r="M116" s="48"/>
    </row>
    <row r="117" spans="6:13" ht="12.75" customHeight="1" x14ac:dyDescent="0.2">
      <c r="F117" s="7"/>
      <c r="G117" s="48"/>
      <c r="H117" s="48"/>
      <c r="I117" s="48"/>
      <c r="J117" s="48"/>
      <c r="K117" s="48"/>
      <c r="L117" s="48"/>
      <c r="M117" s="48"/>
    </row>
    <row r="118" spans="6:13" ht="12.75" customHeight="1" x14ac:dyDescent="0.2">
      <c r="F118" s="7"/>
      <c r="G118" s="48"/>
      <c r="H118" s="48"/>
      <c r="I118" s="48"/>
      <c r="J118" s="48"/>
      <c r="K118" s="48"/>
      <c r="L118" s="48"/>
      <c r="M118" s="48"/>
    </row>
    <row r="119" spans="6:13" ht="12.75" customHeight="1" x14ac:dyDescent="0.2">
      <c r="F119" s="7"/>
      <c r="G119" s="48"/>
      <c r="H119" s="48"/>
      <c r="I119" s="48"/>
      <c r="J119" s="48"/>
      <c r="K119" s="48"/>
      <c r="L119" s="48"/>
      <c r="M119" s="48"/>
    </row>
    <row r="120" spans="6:13" ht="12.75" customHeight="1" x14ac:dyDescent="0.2">
      <c r="F120" s="7"/>
      <c r="G120" s="48"/>
      <c r="H120" s="48"/>
      <c r="I120" s="48"/>
      <c r="J120" s="48"/>
      <c r="K120" s="48"/>
      <c r="L120" s="48"/>
      <c r="M120" s="48"/>
    </row>
    <row r="121" spans="6:13" ht="12.75" customHeight="1" x14ac:dyDescent="0.2">
      <c r="F121" s="7"/>
      <c r="G121" s="48"/>
      <c r="H121" s="48"/>
      <c r="I121" s="48"/>
      <c r="J121" s="48"/>
      <c r="K121" s="48"/>
      <c r="L121" s="48"/>
      <c r="M121" s="48"/>
    </row>
    <row r="122" spans="6:13" ht="12.75" customHeight="1" x14ac:dyDescent="0.2">
      <c r="F122" s="7"/>
      <c r="G122" s="48"/>
      <c r="H122" s="48"/>
      <c r="I122" s="48"/>
      <c r="J122" s="48"/>
      <c r="K122" s="48"/>
      <c r="L122" s="48"/>
      <c r="M122" s="48"/>
    </row>
    <row r="123" spans="6:13" ht="12.75" customHeight="1" x14ac:dyDescent="0.2">
      <c r="F123" s="7"/>
      <c r="G123" s="48"/>
      <c r="H123" s="48"/>
      <c r="I123" s="48"/>
      <c r="J123" s="48"/>
      <c r="K123" s="48"/>
      <c r="L123" s="48"/>
      <c r="M123" s="48"/>
    </row>
    <row r="124" spans="6:13" ht="12.75" customHeight="1" x14ac:dyDescent="0.2">
      <c r="F124" s="7"/>
      <c r="G124" s="48"/>
      <c r="H124" s="48"/>
      <c r="I124" s="48"/>
      <c r="J124" s="48"/>
      <c r="K124" s="48"/>
      <c r="L124" s="48"/>
      <c r="M124" s="48"/>
    </row>
    <row r="125" spans="6:13" ht="12.75" customHeight="1" x14ac:dyDescent="0.2">
      <c r="F125" s="7"/>
      <c r="G125" s="48"/>
      <c r="H125" s="48"/>
      <c r="I125" s="48"/>
      <c r="J125" s="48"/>
      <c r="K125" s="48"/>
      <c r="L125" s="48"/>
      <c r="M125" s="48"/>
    </row>
    <row r="126" spans="6:13" ht="12.75" customHeight="1" x14ac:dyDescent="0.2">
      <c r="F126" s="7"/>
      <c r="G126" s="48"/>
      <c r="H126" s="48"/>
      <c r="I126" s="48"/>
      <c r="J126" s="48"/>
      <c r="K126" s="48"/>
      <c r="L126" s="48"/>
      <c r="M126" s="48"/>
    </row>
    <row r="127" spans="6:13" ht="12.75" customHeight="1" x14ac:dyDescent="0.2">
      <c r="F127" s="7"/>
      <c r="G127" s="48"/>
      <c r="H127" s="48"/>
      <c r="I127" s="48"/>
      <c r="J127" s="48"/>
      <c r="K127" s="48"/>
      <c r="L127" s="48"/>
      <c r="M127" s="48"/>
    </row>
    <row r="128" spans="6:13" ht="12.75" customHeight="1" x14ac:dyDescent="0.2">
      <c r="F128" s="7"/>
      <c r="G128" s="48"/>
      <c r="H128" s="48"/>
      <c r="I128" s="48"/>
      <c r="J128" s="48"/>
      <c r="K128" s="48"/>
      <c r="L128" s="48"/>
      <c r="M128" s="48"/>
    </row>
    <row r="129" spans="6:13" ht="12.75" customHeight="1" x14ac:dyDescent="0.2">
      <c r="F129" s="7"/>
      <c r="G129" s="48"/>
      <c r="H129" s="48"/>
      <c r="I129" s="48"/>
      <c r="J129" s="48"/>
      <c r="K129" s="48"/>
      <c r="L129" s="48"/>
      <c r="M129" s="48"/>
    </row>
    <row r="130" spans="6:13" ht="12.75" customHeight="1" x14ac:dyDescent="0.2">
      <c r="F130" s="7"/>
      <c r="G130" s="48"/>
      <c r="H130" s="48"/>
      <c r="I130" s="48"/>
      <c r="J130" s="48"/>
      <c r="K130" s="48"/>
      <c r="L130" s="48"/>
      <c r="M130" s="48"/>
    </row>
    <row r="131" spans="6:13" ht="12.75" customHeight="1" x14ac:dyDescent="0.2">
      <c r="F131" s="7"/>
      <c r="G131" s="48"/>
      <c r="H131" s="48"/>
      <c r="I131" s="48"/>
      <c r="J131" s="48"/>
      <c r="K131" s="48"/>
      <c r="L131" s="48"/>
      <c r="M131" s="48"/>
    </row>
    <row r="132" spans="6:13" ht="12.75" customHeight="1" x14ac:dyDescent="0.2">
      <c r="F132" s="7"/>
      <c r="G132" s="48"/>
      <c r="H132" s="48"/>
      <c r="I132" s="48"/>
      <c r="J132" s="48"/>
      <c r="K132" s="48"/>
      <c r="L132" s="48"/>
      <c r="M132" s="48"/>
    </row>
    <row r="133" spans="6:13" ht="12.75" customHeight="1" x14ac:dyDescent="0.2">
      <c r="F133" s="7"/>
      <c r="G133" s="48"/>
      <c r="H133" s="48"/>
      <c r="I133" s="48"/>
      <c r="J133" s="48"/>
      <c r="K133" s="48"/>
      <c r="L133" s="48"/>
      <c r="M133" s="48"/>
    </row>
    <row r="134" spans="6:13" ht="12.75" customHeight="1" x14ac:dyDescent="0.2">
      <c r="F134" s="7"/>
      <c r="G134" s="48"/>
      <c r="H134" s="48"/>
      <c r="I134" s="48"/>
      <c r="J134" s="48"/>
      <c r="K134" s="48"/>
      <c r="L134" s="48"/>
      <c r="M134" s="48"/>
    </row>
    <row r="135" spans="6:13" ht="12.75" customHeight="1" x14ac:dyDescent="0.2">
      <c r="F135" s="7"/>
      <c r="G135" s="48"/>
      <c r="H135" s="48"/>
      <c r="I135" s="48"/>
      <c r="J135" s="48"/>
      <c r="K135" s="48"/>
      <c r="L135" s="48"/>
      <c r="M135" s="48"/>
    </row>
    <row r="136" spans="6:13" ht="12.75" customHeight="1" x14ac:dyDescent="0.2">
      <c r="F136" s="7"/>
      <c r="G136" s="48"/>
      <c r="H136" s="48"/>
      <c r="I136" s="48"/>
      <c r="J136" s="48"/>
      <c r="K136" s="48"/>
      <c r="L136" s="48"/>
      <c r="M136" s="48"/>
    </row>
    <row r="137" spans="6:13" ht="12.75" customHeight="1" x14ac:dyDescent="0.2">
      <c r="F137" s="7"/>
      <c r="G137" s="48"/>
      <c r="H137" s="48"/>
      <c r="I137" s="48"/>
      <c r="J137" s="48"/>
      <c r="K137" s="48"/>
      <c r="L137" s="48"/>
      <c r="M137" s="48"/>
    </row>
    <row r="138" spans="6:13" ht="12.75" customHeight="1" x14ac:dyDescent="0.2">
      <c r="F138" s="7"/>
      <c r="G138" s="48"/>
      <c r="H138" s="48"/>
      <c r="I138" s="48"/>
      <c r="J138" s="48"/>
      <c r="K138" s="48"/>
      <c r="L138" s="48"/>
      <c r="M138" s="48"/>
    </row>
    <row r="139" spans="6:13" ht="12.75" customHeight="1" x14ac:dyDescent="0.2">
      <c r="F139" s="7"/>
      <c r="G139" s="48"/>
      <c r="H139" s="48"/>
      <c r="I139" s="48"/>
      <c r="J139" s="48"/>
      <c r="K139" s="48"/>
      <c r="L139" s="48"/>
      <c r="M139" s="48"/>
    </row>
    <row r="140" spans="6:13" ht="12.75" customHeight="1" x14ac:dyDescent="0.2">
      <c r="F140" s="7"/>
      <c r="G140" s="48"/>
      <c r="H140" s="48"/>
      <c r="I140" s="48"/>
      <c r="J140" s="48"/>
      <c r="K140" s="48"/>
      <c r="L140" s="48"/>
      <c r="M140" s="48"/>
    </row>
    <row r="141" spans="6:13" ht="12.75" customHeight="1" x14ac:dyDescent="0.2">
      <c r="F141" s="7"/>
      <c r="G141" s="48"/>
      <c r="H141" s="48"/>
      <c r="I141" s="48"/>
      <c r="J141" s="48"/>
      <c r="K141" s="48"/>
      <c r="L141" s="48"/>
      <c r="M141" s="48"/>
    </row>
    <row r="142" spans="6:13" ht="12.75" customHeight="1" x14ac:dyDescent="0.2">
      <c r="F142" s="7"/>
      <c r="G142" s="48"/>
      <c r="H142" s="48"/>
      <c r="I142" s="48"/>
      <c r="J142" s="48"/>
      <c r="K142" s="48"/>
      <c r="L142" s="48"/>
      <c r="M142" s="48"/>
    </row>
    <row r="143" spans="6:13" ht="12.75" customHeight="1" x14ac:dyDescent="0.2">
      <c r="F143" s="7"/>
      <c r="G143" s="48"/>
      <c r="H143" s="48"/>
      <c r="I143" s="48"/>
      <c r="J143" s="48"/>
      <c r="K143" s="48"/>
      <c r="L143" s="48"/>
      <c r="M143" s="48"/>
    </row>
    <row r="144" spans="6:13" ht="12.75" customHeight="1" x14ac:dyDescent="0.2">
      <c r="F144" s="7"/>
      <c r="G144" s="48"/>
      <c r="H144" s="48"/>
      <c r="I144" s="48"/>
      <c r="J144" s="48"/>
      <c r="K144" s="48"/>
      <c r="L144" s="48"/>
      <c r="M144" s="48"/>
    </row>
    <row r="145" spans="6:13" ht="12.75" customHeight="1" x14ac:dyDescent="0.2">
      <c r="F145" s="7"/>
      <c r="G145" s="48"/>
      <c r="H145" s="48"/>
      <c r="I145" s="48"/>
      <c r="J145" s="48"/>
      <c r="K145" s="48"/>
      <c r="L145" s="48"/>
      <c r="M145" s="48"/>
    </row>
    <row r="146" spans="6:13" ht="12.75" customHeight="1" x14ac:dyDescent="0.2">
      <c r="F146" s="7"/>
      <c r="G146" s="48"/>
      <c r="H146" s="48"/>
      <c r="I146" s="48"/>
      <c r="J146" s="48"/>
      <c r="K146" s="48"/>
      <c r="L146" s="48"/>
      <c r="M146" s="48"/>
    </row>
    <row r="147" spans="6:13" ht="12.75" customHeight="1" x14ac:dyDescent="0.2">
      <c r="F147" s="7"/>
      <c r="G147" s="48"/>
      <c r="H147" s="48"/>
      <c r="I147" s="48"/>
      <c r="J147" s="48"/>
      <c r="K147" s="48"/>
      <c r="L147" s="48"/>
      <c r="M147" s="48"/>
    </row>
    <row r="148" spans="6:13" ht="12.75" customHeight="1" x14ac:dyDescent="0.2">
      <c r="F148" s="7"/>
      <c r="G148" s="48"/>
      <c r="H148" s="48"/>
      <c r="I148" s="48"/>
      <c r="J148" s="48"/>
      <c r="K148" s="48"/>
      <c r="L148" s="48"/>
      <c r="M148" s="48"/>
    </row>
    <row r="149" spans="6:13" ht="12.75" customHeight="1" x14ac:dyDescent="0.2">
      <c r="F149" s="7"/>
      <c r="G149" s="48"/>
      <c r="H149" s="48"/>
      <c r="I149" s="48"/>
      <c r="J149" s="48"/>
      <c r="K149" s="48"/>
      <c r="L149" s="48"/>
      <c r="M149" s="48"/>
    </row>
    <row r="150" spans="6:13" ht="12.75" customHeight="1" x14ac:dyDescent="0.2">
      <c r="F150" s="7"/>
      <c r="G150" s="48"/>
      <c r="H150" s="48"/>
      <c r="I150" s="48"/>
      <c r="J150" s="48"/>
      <c r="K150" s="48"/>
      <c r="L150" s="48"/>
      <c r="M150" s="48"/>
    </row>
    <row r="151" spans="6:13" ht="12.75" customHeight="1" x14ac:dyDescent="0.2">
      <c r="F151" s="7"/>
      <c r="G151" s="48"/>
      <c r="H151" s="48"/>
      <c r="I151" s="48"/>
      <c r="J151" s="48"/>
      <c r="K151" s="48"/>
      <c r="L151" s="48"/>
      <c r="M151" s="48"/>
    </row>
    <row r="152" spans="6:13" ht="12.75" customHeight="1" x14ac:dyDescent="0.2">
      <c r="F152" s="7"/>
      <c r="G152" s="48"/>
      <c r="H152" s="48"/>
      <c r="I152" s="48"/>
      <c r="J152" s="48"/>
      <c r="K152" s="48"/>
      <c r="L152" s="48"/>
      <c r="M152" s="48"/>
    </row>
    <row r="153" spans="6:13" ht="12.75" customHeight="1" x14ac:dyDescent="0.2">
      <c r="F153" s="7"/>
      <c r="G153" s="48"/>
      <c r="H153" s="48"/>
      <c r="I153" s="48"/>
      <c r="J153" s="48"/>
      <c r="K153" s="48"/>
      <c r="L153" s="48"/>
      <c r="M153" s="48"/>
    </row>
    <row r="154" spans="6:13" ht="12.75" customHeight="1" x14ac:dyDescent="0.2">
      <c r="F154" s="7"/>
      <c r="G154" s="48"/>
      <c r="H154" s="48"/>
      <c r="I154" s="48"/>
      <c r="J154" s="48"/>
      <c r="K154" s="48"/>
      <c r="L154" s="48"/>
      <c r="M154" s="48"/>
    </row>
    <row r="155" spans="6:13" ht="12.75" customHeight="1" x14ac:dyDescent="0.2">
      <c r="F155" s="7"/>
      <c r="G155" s="48"/>
      <c r="H155" s="48"/>
      <c r="I155" s="48"/>
      <c r="J155" s="48"/>
      <c r="K155" s="48"/>
      <c r="L155" s="48"/>
      <c r="M155" s="48"/>
    </row>
    <row r="156" spans="6:13" ht="12.75" customHeight="1" x14ac:dyDescent="0.2">
      <c r="F156" s="7"/>
      <c r="G156" s="48"/>
      <c r="H156" s="48"/>
      <c r="I156" s="48"/>
      <c r="J156" s="48"/>
      <c r="K156" s="48"/>
      <c r="L156" s="48"/>
      <c r="M156" s="48"/>
    </row>
    <row r="157" spans="6:13" ht="12.75" customHeight="1" x14ac:dyDescent="0.2">
      <c r="F157" s="7"/>
      <c r="G157" s="48"/>
      <c r="H157" s="48"/>
      <c r="I157" s="48"/>
      <c r="J157" s="48"/>
      <c r="K157" s="48"/>
      <c r="L157" s="48"/>
      <c r="M157" s="48"/>
    </row>
    <row r="158" spans="6:13" ht="12.75" customHeight="1" x14ac:dyDescent="0.2">
      <c r="F158" s="7"/>
      <c r="G158" s="48"/>
      <c r="H158" s="48"/>
      <c r="I158" s="48"/>
      <c r="J158" s="48"/>
      <c r="K158" s="48"/>
      <c r="L158" s="48"/>
      <c r="M158" s="48"/>
    </row>
    <row r="159" spans="6:13" ht="12.75" customHeight="1" x14ac:dyDescent="0.2">
      <c r="F159" s="7"/>
      <c r="G159" s="48"/>
      <c r="H159" s="48"/>
      <c r="I159" s="48"/>
      <c r="J159" s="48"/>
      <c r="K159" s="48"/>
      <c r="L159" s="48"/>
      <c r="M159" s="48"/>
    </row>
    <row r="160" spans="6:13" ht="12.75" customHeight="1" x14ac:dyDescent="0.2">
      <c r="F160" s="7"/>
      <c r="G160" s="48"/>
      <c r="H160" s="48"/>
      <c r="I160" s="48"/>
      <c r="J160" s="48"/>
      <c r="K160" s="48"/>
      <c r="L160" s="48"/>
      <c r="M160" s="48"/>
    </row>
    <row r="161" spans="6:13" ht="12.75" customHeight="1" x14ac:dyDescent="0.2">
      <c r="F161" s="7"/>
      <c r="G161" s="48"/>
      <c r="H161" s="48"/>
      <c r="I161" s="48"/>
      <c r="J161" s="48"/>
      <c r="K161" s="48"/>
      <c r="L161" s="48"/>
      <c r="M161" s="48"/>
    </row>
    <row r="162" spans="6:13" ht="12.75" customHeight="1" x14ac:dyDescent="0.2">
      <c r="F162" s="7"/>
      <c r="G162" s="48"/>
      <c r="H162" s="48"/>
      <c r="I162" s="48"/>
      <c r="J162" s="48"/>
      <c r="K162" s="48"/>
      <c r="L162" s="48"/>
      <c r="M162" s="48"/>
    </row>
    <row r="163" spans="6:13" ht="12.75" customHeight="1" x14ac:dyDescent="0.2">
      <c r="F163" s="7"/>
      <c r="G163" s="48"/>
      <c r="H163" s="48"/>
      <c r="I163" s="48"/>
      <c r="J163" s="48"/>
      <c r="K163" s="48"/>
      <c r="L163" s="48"/>
      <c r="M163" s="48"/>
    </row>
    <row r="164" spans="6:13" ht="12.75" customHeight="1" x14ac:dyDescent="0.2">
      <c r="F164" s="7"/>
      <c r="G164" s="48"/>
      <c r="H164" s="48"/>
      <c r="I164" s="48"/>
      <c r="J164" s="48"/>
      <c r="K164" s="48"/>
      <c r="L164" s="48"/>
      <c r="M164" s="48"/>
    </row>
    <row r="165" spans="6:13" ht="12.75" customHeight="1" x14ac:dyDescent="0.2">
      <c r="F165" s="7"/>
      <c r="G165" s="48"/>
      <c r="H165" s="48"/>
      <c r="I165" s="48"/>
      <c r="J165" s="48"/>
      <c r="K165" s="48"/>
      <c r="L165" s="48"/>
      <c r="M165" s="48"/>
    </row>
    <row r="166" spans="6:13" ht="12.75" customHeight="1" x14ac:dyDescent="0.2">
      <c r="F166" s="7"/>
      <c r="G166" s="48"/>
      <c r="H166" s="48"/>
      <c r="I166" s="48"/>
      <c r="J166" s="48"/>
      <c r="K166" s="48"/>
      <c r="L166" s="48"/>
      <c r="M166" s="48"/>
    </row>
    <row r="167" spans="6:13" ht="12.75" customHeight="1" x14ac:dyDescent="0.2">
      <c r="F167" s="7"/>
      <c r="G167" s="48"/>
      <c r="H167" s="48"/>
      <c r="I167" s="48"/>
      <c r="J167" s="48"/>
      <c r="K167" s="48"/>
      <c r="L167" s="48"/>
      <c r="M167" s="48"/>
    </row>
    <row r="168" spans="6:13" ht="12.75" customHeight="1" x14ac:dyDescent="0.2">
      <c r="F168" s="7"/>
      <c r="G168" s="48"/>
      <c r="H168" s="48"/>
      <c r="I168" s="48"/>
      <c r="J168" s="48"/>
      <c r="K168" s="48"/>
      <c r="L168" s="48"/>
      <c r="M168" s="48"/>
    </row>
    <row r="169" spans="6:13" ht="12.75" customHeight="1" x14ac:dyDescent="0.2">
      <c r="F169" s="7"/>
      <c r="G169" s="48"/>
      <c r="H169" s="48"/>
      <c r="I169" s="48"/>
      <c r="J169" s="48"/>
      <c r="K169" s="48"/>
      <c r="L169" s="48"/>
      <c r="M169" s="48"/>
    </row>
    <row r="170" spans="6:13" ht="12.75" customHeight="1" x14ac:dyDescent="0.2">
      <c r="F170" s="7"/>
      <c r="G170" s="48"/>
      <c r="H170" s="48"/>
      <c r="I170" s="48"/>
      <c r="J170" s="48"/>
      <c r="K170" s="48"/>
      <c r="L170" s="48"/>
      <c r="M170" s="48"/>
    </row>
    <row r="171" spans="6:13" ht="12.75" customHeight="1" x14ac:dyDescent="0.2">
      <c r="F171" s="7"/>
      <c r="G171" s="48"/>
      <c r="H171" s="48"/>
      <c r="I171" s="48"/>
      <c r="J171" s="48"/>
      <c r="K171" s="48"/>
      <c r="L171" s="48"/>
      <c r="M171" s="48"/>
    </row>
    <row r="172" spans="6:13" ht="12.75" customHeight="1" x14ac:dyDescent="0.2">
      <c r="F172" s="7"/>
      <c r="G172" s="48"/>
      <c r="H172" s="48"/>
      <c r="I172" s="48"/>
      <c r="J172" s="48"/>
      <c r="K172" s="48"/>
      <c r="L172" s="48"/>
      <c r="M172" s="48"/>
    </row>
    <row r="173" spans="6:13" ht="12.75" customHeight="1" x14ac:dyDescent="0.2">
      <c r="F173" s="7"/>
      <c r="G173" s="48"/>
      <c r="H173" s="48"/>
      <c r="I173" s="48"/>
      <c r="J173" s="48"/>
      <c r="K173" s="48"/>
      <c r="L173" s="48"/>
      <c r="M173" s="48"/>
    </row>
    <row r="174" spans="6:13" ht="12.75" customHeight="1" x14ac:dyDescent="0.2">
      <c r="F174" s="7"/>
      <c r="G174" s="48"/>
      <c r="H174" s="48"/>
      <c r="I174" s="48"/>
      <c r="J174" s="48"/>
      <c r="K174" s="48"/>
      <c r="L174" s="48"/>
      <c r="M174" s="48"/>
    </row>
    <row r="175" spans="6:13" ht="12.75" customHeight="1" x14ac:dyDescent="0.2">
      <c r="F175" s="7"/>
      <c r="G175" s="48"/>
      <c r="H175" s="48"/>
      <c r="I175" s="48"/>
      <c r="J175" s="48"/>
      <c r="K175" s="48"/>
      <c r="L175" s="48"/>
      <c r="M175" s="48"/>
    </row>
    <row r="176" spans="6:13" ht="12.75" customHeight="1" x14ac:dyDescent="0.2">
      <c r="F176" s="7"/>
      <c r="G176" s="48"/>
      <c r="H176" s="48"/>
      <c r="I176" s="48"/>
      <c r="J176" s="48"/>
      <c r="K176" s="48"/>
      <c r="L176" s="48"/>
      <c r="M176" s="48"/>
    </row>
    <row r="177" spans="6:13" ht="12.75" customHeight="1" x14ac:dyDescent="0.2">
      <c r="F177" s="7"/>
      <c r="G177" s="48"/>
      <c r="H177" s="48"/>
      <c r="I177" s="48"/>
      <c r="J177" s="48"/>
      <c r="K177" s="48"/>
      <c r="L177" s="48"/>
      <c r="M177" s="48"/>
    </row>
    <row r="178" spans="6:13" ht="12.75" customHeight="1" x14ac:dyDescent="0.2">
      <c r="F178" s="7"/>
      <c r="G178" s="48"/>
      <c r="H178" s="48"/>
      <c r="I178" s="48"/>
      <c r="J178" s="48"/>
      <c r="K178" s="48"/>
      <c r="L178" s="48"/>
      <c r="M178" s="48"/>
    </row>
    <row r="179" spans="6:13" ht="12.75" customHeight="1" x14ac:dyDescent="0.2">
      <c r="F179" s="7"/>
      <c r="G179" s="48"/>
      <c r="H179" s="48"/>
      <c r="I179" s="48"/>
      <c r="J179" s="48"/>
      <c r="K179" s="48"/>
      <c r="L179" s="48"/>
      <c r="M179" s="48"/>
    </row>
    <row r="180" spans="6:13" ht="12.75" customHeight="1" x14ac:dyDescent="0.2">
      <c r="F180" s="7"/>
      <c r="G180" s="48"/>
      <c r="H180" s="48"/>
      <c r="I180" s="48"/>
      <c r="J180" s="48"/>
      <c r="K180" s="48"/>
      <c r="L180" s="48"/>
      <c r="M180" s="48"/>
    </row>
    <row r="181" spans="6:13" ht="12.75" customHeight="1" x14ac:dyDescent="0.2">
      <c r="F181" s="7"/>
      <c r="G181" s="48"/>
      <c r="H181" s="48"/>
      <c r="I181" s="48"/>
      <c r="J181" s="48"/>
      <c r="K181" s="48"/>
      <c r="L181" s="48"/>
      <c r="M181" s="48"/>
    </row>
    <row r="182" spans="6:13" ht="12.75" customHeight="1" x14ac:dyDescent="0.2">
      <c r="F182" s="7"/>
      <c r="G182" s="48"/>
      <c r="H182" s="48"/>
      <c r="I182" s="48"/>
      <c r="J182" s="48"/>
      <c r="K182" s="48"/>
      <c r="L182" s="48"/>
      <c r="M182" s="48"/>
    </row>
    <row r="183" spans="6:13" ht="12.75" customHeight="1" x14ac:dyDescent="0.2">
      <c r="F183" s="7"/>
      <c r="G183" s="48"/>
      <c r="H183" s="48"/>
      <c r="I183" s="48"/>
      <c r="J183" s="48"/>
      <c r="K183" s="48"/>
      <c r="L183" s="48"/>
      <c r="M183" s="48"/>
    </row>
    <row r="184" spans="6:13" ht="12.75" customHeight="1" x14ac:dyDescent="0.2">
      <c r="F184" s="7"/>
      <c r="G184" s="48"/>
      <c r="H184" s="48"/>
      <c r="I184" s="48"/>
      <c r="J184" s="48"/>
      <c r="K184" s="48"/>
      <c r="L184" s="48"/>
      <c r="M184" s="48"/>
    </row>
    <row r="185" spans="6:13" ht="12.75" customHeight="1" x14ac:dyDescent="0.2">
      <c r="F185" s="7"/>
      <c r="G185" s="48"/>
      <c r="H185" s="48"/>
      <c r="I185" s="48"/>
      <c r="J185" s="48"/>
      <c r="K185" s="48"/>
      <c r="L185" s="48"/>
      <c r="M185" s="48"/>
    </row>
    <row r="186" spans="6:13" ht="12.75" customHeight="1" x14ac:dyDescent="0.2">
      <c r="F186" s="7"/>
      <c r="G186" s="48"/>
      <c r="H186" s="48"/>
      <c r="I186" s="48"/>
      <c r="J186" s="48"/>
      <c r="K186" s="48"/>
      <c r="L186" s="48"/>
      <c r="M186" s="48"/>
    </row>
    <row r="187" spans="6:13" ht="12.75" customHeight="1" x14ac:dyDescent="0.2">
      <c r="F187" s="7"/>
      <c r="G187" s="48"/>
      <c r="H187" s="48"/>
      <c r="I187" s="48"/>
      <c r="J187" s="48"/>
      <c r="K187" s="48"/>
      <c r="L187" s="48"/>
      <c r="M187" s="48"/>
    </row>
    <row r="188" spans="6:13" ht="12.75" customHeight="1" x14ac:dyDescent="0.2">
      <c r="F188" s="7"/>
      <c r="G188" s="48"/>
      <c r="H188" s="48"/>
      <c r="I188" s="48"/>
      <c r="J188" s="48"/>
      <c r="K188" s="48"/>
      <c r="L188" s="48"/>
      <c r="M188" s="48"/>
    </row>
    <row r="189" spans="6:13" ht="12.75" customHeight="1" x14ac:dyDescent="0.2">
      <c r="F189" s="7"/>
      <c r="G189" s="48"/>
      <c r="H189" s="48"/>
      <c r="I189" s="48"/>
      <c r="J189" s="48"/>
      <c r="K189" s="48"/>
      <c r="L189" s="48"/>
      <c r="M189" s="48"/>
    </row>
    <row r="190" spans="6:13" ht="12.75" customHeight="1" x14ac:dyDescent="0.2">
      <c r="F190" s="7"/>
      <c r="G190" s="48"/>
      <c r="H190" s="48"/>
      <c r="I190" s="48"/>
      <c r="J190" s="48"/>
      <c r="K190" s="48"/>
      <c r="L190" s="48"/>
      <c r="M190" s="48"/>
    </row>
    <row r="191" spans="6:13" ht="12.75" customHeight="1" x14ac:dyDescent="0.2">
      <c r="F191" s="7"/>
      <c r="G191" s="48"/>
      <c r="H191" s="48"/>
      <c r="I191" s="48"/>
      <c r="J191" s="48"/>
      <c r="K191" s="48"/>
      <c r="L191" s="48"/>
      <c r="M191" s="48"/>
    </row>
    <row r="192" spans="6:13" ht="12.75" customHeight="1" x14ac:dyDescent="0.2">
      <c r="F192" s="7"/>
      <c r="G192" s="48"/>
      <c r="H192" s="48"/>
      <c r="I192" s="48"/>
      <c r="J192" s="48"/>
      <c r="K192" s="48"/>
      <c r="L192" s="48"/>
      <c r="M192" s="48"/>
    </row>
    <row r="193" spans="6:13" ht="12.75" customHeight="1" x14ac:dyDescent="0.2">
      <c r="F193" s="7"/>
      <c r="G193" s="48"/>
      <c r="H193" s="48"/>
      <c r="I193" s="48"/>
      <c r="J193" s="48"/>
      <c r="K193" s="48"/>
      <c r="L193" s="48"/>
      <c r="M193" s="48"/>
    </row>
    <row r="194" spans="6:13" ht="12.75" customHeight="1" x14ac:dyDescent="0.2">
      <c r="F194" s="7"/>
      <c r="G194" s="48"/>
      <c r="H194" s="48"/>
      <c r="I194" s="48"/>
      <c r="J194" s="48"/>
      <c r="K194" s="48"/>
      <c r="L194" s="48"/>
      <c r="M194" s="48"/>
    </row>
    <row r="195" spans="6:13" ht="12.75" customHeight="1" x14ac:dyDescent="0.2">
      <c r="F195" s="7"/>
      <c r="G195" s="48"/>
      <c r="H195" s="48"/>
      <c r="I195" s="48"/>
      <c r="J195" s="48"/>
      <c r="K195" s="48"/>
      <c r="L195" s="48"/>
      <c r="M195" s="48"/>
    </row>
    <row r="196" spans="6:13" ht="12.75" customHeight="1" x14ac:dyDescent="0.2">
      <c r="F196" s="7"/>
      <c r="G196" s="48"/>
      <c r="H196" s="48"/>
      <c r="I196" s="48"/>
      <c r="J196" s="48"/>
      <c r="K196" s="48"/>
      <c r="L196" s="48"/>
      <c r="M196" s="48"/>
    </row>
    <row r="197" spans="6:13" ht="12.75" customHeight="1" x14ac:dyDescent="0.2">
      <c r="F197" s="7"/>
      <c r="G197" s="48"/>
      <c r="H197" s="48"/>
      <c r="I197" s="48"/>
      <c r="J197" s="48"/>
      <c r="K197" s="48"/>
      <c r="L197" s="48"/>
      <c r="M197" s="48"/>
    </row>
    <row r="198" spans="6:13" ht="12.75" customHeight="1" x14ac:dyDescent="0.2">
      <c r="F198" s="7"/>
      <c r="G198" s="48"/>
      <c r="H198" s="48"/>
      <c r="I198" s="48"/>
      <c r="J198" s="48"/>
      <c r="K198" s="48"/>
      <c r="L198" s="48"/>
      <c r="M198" s="48"/>
    </row>
    <row r="199" spans="6:13" ht="12.75" customHeight="1" x14ac:dyDescent="0.2">
      <c r="F199" s="7"/>
      <c r="G199" s="48"/>
      <c r="H199" s="48"/>
      <c r="I199" s="48"/>
      <c r="J199" s="48"/>
      <c r="K199" s="48"/>
      <c r="L199" s="48"/>
      <c r="M199" s="48"/>
    </row>
    <row r="200" spans="6:13" ht="12.75" customHeight="1" x14ac:dyDescent="0.2">
      <c r="F200" s="7"/>
      <c r="G200" s="48"/>
      <c r="H200" s="48"/>
      <c r="I200" s="48"/>
      <c r="J200" s="48"/>
      <c r="K200" s="48"/>
      <c r="L200" s="48"/>
      <c r="M200" s="48"/>
    </row>
    <row r="201" spans="6:13" ht="12.75" customHeight="1" x14ac:dyDescent="0.2">
      <c r="F201" s="7"/>
      <c r="G201" s="48"/>
      <c r="H201" s="48"/>
      <c r="I201" s="48"/>
      <c r="J201" s="48"/>
      <c r="K201" s="48"/>
      <c r="L201" s="48"/>
      <c r="M201" s="48"/>
    </row>
    <row r="202" spans="6:13" ht="12.75" customHeight="1" x14ac:dyDescent="0.2">
      <c r="F202" s="7"/>
      <c r="G202" s="48"/>
      <c r="H202" s="48"/>
      <c r="I202" s="48"/>
      <c r="J202" s="48"/>
      <c r="K202" s="48"/>
      <c r="L202" s="48"/>
      <c r="M202" s="48"/>
    </row>
    <row r="203" spans="6:13" ht="12.75" customHeight="1" x14ac:dyDescent="0.2">
      <c r="F203" s="7"/>
      <c r="G203" s="48"/>
      <c r="H203" s="48"/>
      <c r="I203" s="48"/>
      <c r="J203" s="48"/>
      <c r="K203" s="48"/>
      <c r="L203" s="48"/>
      <c r="M203" s="48"/>
    </row>
    <row r="204" spans="6:13" ht="12.75" customHeight="1" x14ac:dyDescent="0.2">
      <c r="F204" s="7"/>
      <c r="G204" s="48"/>
      <c r="H204" s="48"/>
      <c r="I204" s="48"/>
      <c r="J204" s="48"/>
      <c r="K204" s="48"/>
      <c r="L204" s="48"/>
      <c r="M204" s="48"/>
    </row>
    <row r="205" spans="6:13" ht="12.75" customHeight="1" x14ac:dyDescent="0.2">
      <c r="F205" s="7"/>
      <c r="G205" s="48"/>
      <c r="H205" s="48"/>
      <c r="I205" s="48"/>
      <c r="J205" s="48"/>
      <c r="K205" s="48"/>
      <c r="L205" s="48"/>
      <c r="M205" s="48"/>
    </row>
    <row r="206" spans="6:13" ht="12.75" customHeight="1" x14ac:dyDescent="0.2">
      <c r="F206" s="7"/>
      <c r="G206" s="48"/>
      <c r="H206" s="48"/>
      <c r="I206" s="48"/>
      <c r="J206" s="48"/>
      <c r="K206" s="48"/>
      <c r="L206" s="48"/>
      <c r="M206" s="48"/>
    </row>
    <row r="207" spans="6:13" ht="12.75" customHeight="1" x14ac:dyDescent="0.2">
      <c r="F207" s="7"/>
      <c r="G207" s="48"/>
      <c r="H207" s="48"/>
      <c r="I207" s="48"/>
      <c r="J207" s="48"/>
      <c r="K207" s="48"/>
      <c r="L207" s="48"/>
      <c r="M207" s="48"/>
    </row>
    <row r="208" spans="6:13" ht="12.75" customHeight="1" x14ac:dyDescent="0.2">
      <c r="F208" s="7"/>
      <c r="G208" s="48"/>
      <c r="H208" s="48"/>
      <c r="I208" s="48"/>
      <c r="J208" s="48"/>
      <c r="K208" s="48"/>
      <c r="L208" s="48"/>
      <c r="M208" s="48"/>
    </row>
    <row r="209" spans="6:13" ht="12.75" customHeight="1" x14ac:dyDescent="0.2">
      <c r="F209" s="7"/>
      <c r="G209" s="48"/>
      <c r="H209" s="48"/>
      <c r="I209" s="48"/>
      <c r="J209" s="48"/>
      <c r="K209" s="48"/>
      <c r="L209" s="48"/>
      <c r="M209" s="48"/>
    </row>
    <row r="210" spans="6:13" ht="12.75" customHeight="1" x14ac:dyDescent="0.2">
      <c r="F210" s="7"/>
      <c r="G210" s="48"/>
      <c r="H210" s="48"/>
      <c r="I210" s="48"/>
      <c r="J210" s="48"/>
      <c r="K210" s="48"/>
      <c r="L210" s="48"/>
      <c r="M210" s="48"/>
    </row>
    <row r="211" spans="6:13" ht="12.75" customHeight="1" x14ac:dyDescent="0.2">
      <c r="F211" s="7"/>
      <c r="G211" s="48"/>
      <c r="H211" s="48"/>
      <c r="I211" s="48"/>
      <c r="J211" s="48"/>
      <c r="K211" s="48"/>
      <c r="L211" s="48"/>
      <c r="M211" s="48"/>
    </row>
    <row r="212" spans="6:13" ht="12.75" customHeight="1" x14ac:dyDescent="0.2">
      <c r="F212" s="7"/>
      <c r="G212" s="48"/>
      <c r="H212" s="48"/>
      <c r="I212" s="48"/>
      <c r="J212" s="48"/>
      <c r="K212" s="48"/>
      <c r="L212" s="48"/>
      <c r="M212" s="48"/>
    </row>
    <row r="213" spans="6:13" ht="12.75" customHeight="1" x14ac:dyDescent="0.2">
      <c r="F213" s="7"/>
      <c r="G213" s="48"/>
      <c r="H213" s="48"/>
      <c r="I213" s="48"/>
      <c r="J213" s="48"/>
      <c r="K213" s="48"/>
      <c r="L213" s="48"/>
      <c r="M213" s="48"/>
    </row>
    <row r="214" spans="6:13" ht="12.75" customHeight="1" x14ac:dyDescent="0.2">
      <c r="F214" s="7"/>
      <c r="G214" s="48"/>
      <c r="H214" s="48"/>
      <c r="I214" s="48"/>
      <c r="J214" s="48"/>
      <c r="K214" s="48"/>
      <c r="L214" s="48"/>
      <c r="M214" s="48"/>
    </row>
    <row r="215" spans="6:13" ht="12.75" customHeight="1" x14ac:dyDescent="0.2">
      <c r="F215" s="7"/>
      <c r="G215" s="48"/>
      <c r="H215" s="48"/>
      <c r="I215" s="48"/>
      <c r="J215" s="48"/>
      <c r="K215" s="48"/>
      <c r="L215" s="48"/>
      <c r="M215" s="48"/>
    </row>
    <row r="216" spans="6:13" ht="12.75" customHeight="1" x14ac:dyDescent="0.2">
      <c r="F216" s="7"/>
      <c r="G216" s="48"/>
      <c r="H216" s="48"/>
      <c r="I216" s="48"/>
      <c r="J216" s="48"/>
      <c r="K216" s="48"/>
      <c r="L216" s="48"/>
      <c r="M216" s="48"/>
    </row>
    <row r="217" spans="6:13" ht="12.75" customHeight="1" x14ac:dyDescent="0.2">
      <c r="F217" s="7"/>
      <c r="G217" s="48"/>
      <c r="H217" s="48"/>
      <c r="I217" s="48"/>
      <c r="J217" s="48"/>
      <c r="K217" s="48"/>
      <c r="L217" s="48"/>
      <c r="M217" s="48"/>
    </row>
    <row r="218" spans="6:13" ht="12.75" customHeight="1" x14ac:dyDescent="0.2">
      <c r="F218" s="7"/>
      <c r="G218" s="48"/>
      <c r="H218" s="48"/>
      <c r="I218" s="48"/>
      <c r="J218" s="48"/>
      <c r="K218" s="48"/>
      <c r="L218" s="48"/>
      <c r="M218" s="48"/>
    </row>
    <row r="219" spans="6:13" ht="12.75" customHeight="1" x14ac:dyDescent="0.2">
      <c r="F219" s="7"/>
      <c r="G219" s="48"/>
      <c r="H219" s="48"/>
      <c r="I219" s="48"/>
      <c r="J219" s="48"/>
      <c r="K219" s="48"/>
      <c r="L219" s="48"/>
      <c r="M219" s="48"/>
    </row>
    <row r="220" spans="6:13" ht="12.75" customHeight="1" x14ac:dyDescent="0.2">
      <c r="F220" s="7"/>
      <c r="G220" s="48"/>
      <c r="H220" s="48"/>
      <c r="I220" s="48"/>
      <c r="J220" s="48"/>
      <c r="K220" s="48"/>
      <c r="L220" s="48"/>
      <c r="M220" s="48"/>
    </row>
    <row r="221" spans="6:13" ht="12.75" customHeight="1" x14ac:dyDescent="0.2">
      <c r="F221" s="7"/>
      <c r="G221" s="48"/>
      <c r="H221" s="48"/>
      <c r="I221" s="48"/>
      <c r="J221" s="48"/>
      <c r="K221" s="48"/>
      <c r="L221" s="48"/>
      <c r="M221" s="48"/>
    </row>
    <row r="222" spans="6:13" ht="12.75" customHeight="1" x14ac:dyDescent="0.2">
      <c r="F222" s="7"/>
      <c r="G222" s="48"/>
      <c r="H222" s="48"/>
      <c r="I222" s="48"/>
      <c r="J222" s="48"/>
      <c r="K222" s="48"/>
      <c r="L222" s="48"/>
      <c r="M222" s="48"/>
    </row>
    <row r="223" spans="6:13" ht="12.75" customHeight="1" x14ac:dyDescent="0.2">
      <c r="F223" s="7"/>
      <c r="G223" s="48"/>
      <c r="H223" s="48"/>
      <c r="I223" s="48"/>
      <c r="J223" s="48"/>
      <c r="K223" s="48"/>
      <c r="L223" s="48"/>
      <c r="M223" s="48"/>
    </row>
    <row r="224" spans="6:13" ht="12.75" customHeight="1" x14ac:dyDescent="0.2">
      <c r="F224" s="7"/>
      <c r="G224" s="48"/>
      <c r="H224" s="48"/>
      <c r="I224" s="48"/>
      <c r="J224" s="48"/>
      <c r="K224" s="48"/>
      <c r="L224" s="48"/>
      <c r="M224" s="48"/>
    </row>
    <row r="225" spans="6:13" ht="12.75" customHeight="1" x14ac:dyDescent="0.2">
      <c r="F225" s="7"/>
      <c r="G225" s="48"/>
      <c r="H225" s="48"/>
      <c r="I225" s="48"/>
      <c r="J225" s="48"/>
      <c r="K225" s="48"/>
      <c r="L225" s="48"/>
      <c r="M225" s="48"/>
    </row>
    <row r="226" spans="6:13" ht="12.75" customHeight="1" x14ac:dyDescent="0.2">
      <c r="F226" s="7"/>
      <c r="G226" s="48"/>
      <c r="H226" s="48"/>
      <c r="I226" s="48"/>
      <c r="J226" s="48"/>
      <c r="K226" s="48"/>
      <c r="L226" s="48"/>
      <c r="M226" s="48"/>
    </row>
    <row r="227" spans="6:13" ht="12.75" customHeight="1" x14ac:dyDescent="0.2">
      <c r="F227" s="7"/>
      <c r="G227" s="48"/>
      <c r="H227" s="48"/>
      <c r="I227" s="48"/>
      <c r="J227" s="48"/>
      <c r="K227" s="48"/>
      <c r="L227" s="48"/>
      <c r="M227" s="48"/>
    </row>
    <row r="228" spans="6:13" ht="12.75" customHeight="1" x14ac:dyDescent="0.2">
      <c r="F228" s="7"/>
      <c r="G228" s="48"/>
      <c r="H228" s="48"/>
      <c r="I228" s="48"/>
      <c r="J228" s="48"/>
      <c r="K228" s="48"/>
      <c r="L228" s="48"/>
      <c r="M228" s="48"/>
    </row>
    <row r="229" spans="6:13" ht="12.75" customHeight="1" x14ac:dyDescent="0.2">
      <c r="F229" s="7"/>
      <c r="G229" s="48"/>
      <c r="H229" s="48"/>
      <c r="I229" s="48"/>
      <c r="J229" s="48"/>
      <c r="K229" s="48"/>
      <c r="L229" s="48"/>
      <c r="M229" s="48"/>
    </row>
    <row r="230" spans="6:13" ht="12.75" customHeight="1" x14ac:dyDescent="0.2">
      <c r="F230" s="7"/>
      <c r="G230" s="48"/>
      <c r="H230" s="48"/>
      <c r="I230" s="48"/>
      <c r="J230" s="48"/>
      <c r="K230" s="48"/>
      <c r="L230" s="48"/>
      <c r="M230" s="48"/>
    </row>
    <row r="231" spans="6:13" ht="12.75" customHeight="1" x14ac:dyDescent="0.2">
      <c r="F231" s="7"/>
      <c r="G231" s="48"/>
      <c r="H231" s="48"/>
      <c r="I231" s="48"/>
      <c r="J231" s="48"/>
      <c r="K231" s="48"/>
      <c r="L231" s="48"/>
      <c r="M231" s="48"/>
    </row>
    <row r="232" spans="6:13" ht="12.75" customHeight="1" x14ac:dyDescent="0.2">
      <c r="F232" s="7"/>
      <c r="G232" s="48"/>
      <c r="H232" s="48"/>
      <c r="I232" s="48"/>
      <c r="J232" s="48"/>
      <c r="K232" s="48"/>
      <c r="L232" s="48"/>
      <c r="M232" s="48"/>
    </row>
    <row r="233" spans="6:13" ht="12.75" customHeight="1" x14ac:dyDescent="0.2">
      <c r="F233" s="7"/>
      <c r="G233" s="48"/>
      <c r="H233" s="48"/>
      <c r="I233" s="48"/>
      <c r="J233" s="48"/>
      <c r="K233" s="48"/>
      <c r="L233" s="48"/>
      <c r="M233" s="48"/>
    </row>
    <row r="234" spans="6:13" ht="12.75" customHeight="1" x14ac:dyDescent="0.2">
      <c r="F234" s="7"/>
      <c r="G234" s="48"/>
      <c r="H234" s="48"/>
      <c r="I234" s="48"/>
      <c r="J234" s="48"/>
      <c r="K234" s="48"/>
      <c r="L234" s="48"/>
      <c r="M234" s="48"/>
    </row>
    <row r="235" spans="6:13" ht="12.75" customHeight="1" x14ac:dyDescent="0.2">
      <c r="F235" s="7"/>
      <c r="G235" s="48"/>
      <c r="H235" s="48"/>
      <c r="I235" s="48"/>
      <c r="J235" s="48"/>
      <c r="K235" s="48"/>
      <c r="L235" s="48"/>
      <c r="M235" s="48"/>
    </row>
    <row r="236" spans="6:13" ht="12.75" customHeight="1" x14ac:dyDescent="0.2">
      <c r="F236" s="7"/>
      <c r="G236" s="48"/>
      <c r="H236" s="48"/>
      <c r="I236" s="48"/>
      <c r="J236" s="48"/>
      <c r="K236" s="48"/>
      <c r="L236" s="48"/>
      <c r="M236" s="48"/>
    </row>
    <row r="237" spans="6:13" ht="12.75" customHeight="1" x14ac:dyDescent="0.2">
      <c r="F237" s="7"/>
      <c r="G237" s="48"/>
      <c r="H237" s="48"/>
      <c r="I237" s="48"/>
      <c r="J237" s="48"/>
      <c r="K237" s="48"/>
      <c r="L237" s="48"/>
      <c r="M237" s="48"/>
    </row>
    <row r="238" spans="6:13" ht="12.75" customHeight="1" x14ac:dyDescent="0.2">
      <c r="F238" s="7"/>
      <c r="G238" s="48"/>
      <c r="H238" s="48"/>
      <c r="I238" s="48"/>
      <c r="J238" s="48"/>
      <c r="K238" s="48"/>
      <c r="L238" s="48"/>
      <c r="M238" s="48"/>
    </row>
    <row r="239" spans="6:13" ht="12.75" customHeight="1" x14ac:dyDescent="0.2">
      <c r="F239" s="7"/>
      <c r="G239" s="48"/>
      <c r="H239" s="48"/>
      <c r="I239" s="48"/>
      <c r="J239" s="48"/>
      <c r="K239" s="48"/>
      <c r="L239" s="48"/>
      <c r="M239" s="48"/>
    </row>
    <row r="240" spans="6:13" ht="12.75" customHeight="1" x14ac:dyDescent="0.2">
      <c r="F240" s="7"/>
      <c r="G240" s="48"/>
      <c r="H240" s="48"/>
      <c r="I240" s="48"/>
      <c r="J240" s="48"/>
      <c r="K240" s="48"/>
      <c r="L240" s="48"/>
      <c r="M240" s="48"/>
    </row>
    <row r="241" spans="6:13" ht="12.75" customHeight="1" x14ac:dyDescent="0.2">
      <c r="F241" s="7"/>
      <c r="G241" s="48"/>
      <c r="H241" s="48"/>
      <c r="I241" s="48"/>
      <c r="J241" s="48"/>
      <c r="K241" s="48"/>
      <c r="L241" s="48"/>
      <c r="M241" s="48"/>
    </row>
    <row r="242" spans="6:13" ht="12.75" customHeight="1" x14ac:dyDescent="0.2">
      <c r="F242" s="7"/>
      <c r="G242" s="48"/>
      <c r="H242" s="48"/>
      <c r="I242" s="48"/>
      <c r="J242" s="48"/>
      <c r="K242" s="48"/>
      <c r="L242" s="48"/>
      <c r="M242" s="48"/>
    </row>
    <row r="243" spans="6:13" ht="12.75" customHeight="1" x14ac:dyDescent="0.2">
      <c r="F243" s="7"/>
      <c r="G243" s="48"/>
      <c r="H243" s="48"/>
      <c r="I243" s="48"/>
      <c r="J243" s="48"/>
      <c r="K243" s="48"/>
      <c r="L243" s="48"/>
      <c r="M243" s="48"/>
    </row>
    <row r="244" spans="6:13" ht="12.75" customHeight="1" x14ac:dyDescent="0.2">
      <c r="F244" s="7"/>
      <c r="G244" s="48"/>
      <c r="H244" s="48"/>
      <c r="I244" s="48"/>
      <c r="J244" s="48"/>
      <c r="K244" s="48"/>
      <c r="L244" s="48"/>
      <c r="M244" s="48"/>
    </row>
    <row r="245" spans="6:13" ht="12.75" customHeight="1" x14ac:dyDescent="0.2">
      <c r="F245" s="7"/>
      <c r="G245" s="48"/>
      <c r="H245" s="48"/>
      <c r="I245" s="48"/>
      <c r="J245" s="48"/>
      <c r="K245" s="48"/>
      <c r="L245" s="48"/>
      <c r="M245" s="48"/>
    </row>
    <row r="246" spans="6:13" ht="12.75" customHeight="1" x14ac:dyDescent="0.2">
      <c r="F246" s="7"/>
      <c r="G246" s="48"/>
      <c r="H246" s="48"/>
      <c r="I246" s="48"/>
      <c r="J246" s="48"/>
      <c r="K246" s="48"/>
      <c r="L246" s="48"/>
      <c r="M246" s="48"/>
    </row>
    <row r="247" spans="6:13" ht="12.75" customHeight="1" x14ac:dyDescent="0.2">
      <c r="F247" s="7"/>
      <c r="G247" s="48"/>
      <c r="H247" s="48"/>
      <c r="I247" s="48"/>
      <c r="J247" s="48"/>
      <c r="K247" s="48"/>
      <c r="L247" s="48"/>
      <c r="M247" s="48"/>
    </row>
    <row r="248" spans="6:13" ht="12.75" customHeight="1" x14ac:dyDescent="0.2">
      <c r="F248" s="7"/>
      <c r="G248" s="48"/>
      <c r="H248" s="48"/>
      <c r="I248" s="48"/>
      <c r="J248" s="48"/>
      <c r="K248" s="48"/>
      <c r="L248" s="48"/>
      <c r="M248" s="48"/>
    </row>
    <row r="249" spans="6:13" ht="12.75" customHeight="1" x14ac:dyDescent="0.2">
      <c r="F249" s="7"/>
      <c r="G249" s="48"/>
      <c r="H249" s="48"/>
      <c r="I249" s="48"/>
      <c r="J249" s="48"/>
      <c r="K249" s="48"/>
      <c r="L249" s="48"/>
      <c r="M249" s="48"/>
    </row>
    <row r="250" spans="6:13" ht="12.75" customHeight="1" x14ac:dyDescent="0.2">
      <c r="F250" s="7"/>
      <c r="G250" s="48"/>
      <c r="H250" s="48"/>
      <c r="I250" s="48"/>
      <c r="J250" s="48"/>
      <c r="K250" s="48"/>
      <c r="L250" s="48"/>
      <c r="M250" s="48"/>
    </row>
    <row r="251" spans="6:13" ht="12.75" customHeight="1" x14ac:dyDescent="0.2">
      <c r="F251" s="7"/>
      <c r="G251" s="48"/>
      <c r="H251" s="48"/>
      <c r="I251" s="48"/>
      <c r="J251" s="48"/>
      <c r="K251" s="48"/>
      <c r="L251" s="48"/>
      <c r="M251" s="48"/>
    </row>
    <row r="252" spans="6:13" ht="12.75" customHeight="1" x14ac:dyDescent="0.2">
      <c r="F252" s="7"/>
      <c r="G252" s="48"/>
      <c r="H252" s="48"/>
      <c r="I252" s="48"/>
      <c r="J252" s="48"/>
      <c r="K252" s="48"/>
      <c r="L252" s="48"/>
      <c r="M252" s="48"/>
    </row>
    <row r="253" spans="6:13" ht="12.75" customHeight="1" x14ac:dyDescent="0.2">
      <c r="F253" s="7"/>
      <c r="G253" s="48"/>
      <c r="H253" s="48"/>
      <c r="I253" s="48"/>
      <c r="J253" s="48"/>
      <c r="K253" s="48"/>
      <c r="L253" s="48"/>
      <c r="M253" s="48"/>
    </row>
    <row r="254" spans="6:13" ht="12.75" customHeight="1" x14ac:dyDescent="0.2">
      <c r="F254" s="7"/>
      <c r="G254" s="48"/>
      <c r="H254" s="48"/>
      <c r="I254" s="48"/>
      <c r="J254" s="48"/>
      <c r="K254" s="48"/>
      <c r="L254" s="48"/>
      <c r="M254" s="48"/>
    </row>
    <row r="255" spans="6:13" ht="12.75" customHeight="1" x14ac:dyDescent="0.2">
      <c r="F255" s="7"/>
      <c r="G255" s="48"/>
      <c r="H255" s="48"/>
      <c r="I255" s="48"/>
      <c r="J255" s="48"/>
      <c r="K255" s="48"/>
      <c r="L255" s="48"/>
      <c r="M255" s="48"/>
    </row>
    <row r="256" spans="6:13" ht="12.75" customHeight="1" x14ac:dyDescent="0.2">
      <c r="F256" s="7"/>
      <c r="G256" s="48"/>
      <c r="H256" s="48"/>
      <c r="I256" s="48"/>
      <c r="J256" s="48"/>
      <c r="K256" s="48"/>
      <c r="L256" s="48"/>
      <c r="M256" s="48"/>
    </row>
    <row r="257" spans="6:13" ht="12.75" customHeight="1" x14ac:dyDescent="0.2">
      <c r="F257" s="7"/>
      <c r="G257" s="48"/>
      <c r="H257" s="48"/>
      <c r="I257" s="48"/>
      <c r="J257" s="48"/>
      <c r="K257" s="48"/>
      <c r="L257" s="48"/>
      <c r="M257" s="48"/>
    </row>
    <row r="258" spans="6:13" ht="12.75" customHeight="1" x14ac:dyDescent="0.2">
      <c r="F258" s="7"/>
      <c r="G258" s="48"/>
      <c r="H258" s="48"/>
      <c r="I258" s="48"/>
      <c r="J258" s="48"/>
      <c r="K258" s="48"/>
      <c r="L258" s="48"/>
      <c r="M258" s="48"/>
    </row>
    <row r="259" spans="6:13" ht="12.75" customHeight="1" x14ac:dyDescent="0.2">
      <c r="F259" s="7"/>
      <c r="G259" s="48"/>
      <c r="H259" s="48"/>
      <c r="I259" s="48"/>
      <c r="J259" s="48"/>
      <c r="K259" s="48"/>
      <c r="L259" s="48"/>
      <c r="M259" s="48"/>
    </row>
    <row r="260" spans="6:13" ht="12.75" customHeight="1" x14ac:dyDescent="0.2">
      <c r="F260" s="7"/>
      <c r="G260" s="48"/>
      <c r="H260" s="48"/>
      <c r="I260" s="48"/>
      <c r="J260" s="48"/>
      <c r="K260" s="48"/>
      <c r="L260" s="48"/>
      <c r="M260" s="48"/>
    </row>
    <row r="261" spans="6:13" ht="12.75" customHeight="1" x14ac:dyDescent="0.2">
      <c r="F261" s="7"/>
      <c r="G261" s="48"/>
      <c r="H261" s="48"/>
      <c r="I261" s="48"/>
      <c r="J261" s="48"/>
      <c r="K261" s="48"/>
      <c r="L261" s="48"/>
      <c r="M261" s="48"/>
    </row>
    <row r="262" spans="6:13" ht="12.75" customHeight="1" x14ac:dyDescent="0.2">
      <c r="F262" s="7"/>
      <c r="G262" s="48"/>
      <c r="H262" s="48"/>
      <c r="I262" s="48"/>
      <c r="J262" s="48"/>
      <c r="K262" s="48"/>
      <c r="L262" s="48"/>
      <c r="M262" s="48"/>
    </row>
    <row r="263" spans="6:13" ht="12.75" customHeight="1" x14ac:dyDescent="0.2">
      <c r="F263" s="7"/>
      <c r="G263" s="48"/>
      <c r="H263" s="48"/>
      <c r="I263" s="48"/>
      <c r="J263" s="48"/>
      <c r="K263" s="48"/>
      <c r="L263" s="48"/>
      <c r="M263" s="48"/>
    </row>
    <row r="264" spans="6:13" ht="12.75" customHeight="1" x14ac:dyDescent="0.2">
      <c r="F264" s="7"/>
      <c r="G264" s="48"/>
      <c r="H264" s="48"/>
      <c r="I264" s="48"/>
      <c r="J264" s="48"/>
      <c r="K264" s="48"/>
      <c r="L264" s="48"/>
      <c r="M264" s="48"/>
    </row>
    <row r="265" spans="6:13" ht="12.75" customHeight="1" x14ac:dyDescent="0.2">
      <c r="F265" s="7"/>
      <c r="G265" s="48"/>
      <c r="H265" s="48"/>
      <c r="I265" s="48"/>
      <c r="J265" s="48"/>
      <c r="K265" s="48"/>
      <c r="L265" s="48"/>
      <c r="M265" s="48"/>
    </row>
    <row r="266" spans="6:13" ht="12.75" customHeight="1" x14ac:dyDescent="0.2">
      <c r="F266" s="7"/>
      <c r="G266" s="48"/>
      <c r="H266" s="48"/>
      <c r="I266" s="48"/>
      <c r="J266" s="48"/>
      <c r="K266" s="48"/>
      <c r="L266" s="48"/>
      <c r="M266" s="48"/>
    </row>
    <row r="267" spans="6:13" ht="12.75" customHeight="1" x14ac:dyDescent="0.2">
      <c r="F267" s="7"/>
      <c r="G267" s="48"/>
      <c r="H267" s="48"/>
      <c r="I267" s="48"/>
      <c r="J267" s="48"/>
      <c r="K267" s="48"/>
      <c r="L267" s="48"/>
      <c r="M267" s="48"/>
    </row>
    <row r="268" spans="6:13" ht="12.75" customHeight="1" x14ac:dyDescent="0.2">
      <c r="F268" s="7"/>
      <c r="G268" s="48"/>
      <c r="H268" s="48"/>
      <c r="I268" s="48"/>
      <c r="J268" s="48"/>
      <c r="K268" s="48"/>
      <c r="L268" s="48"/>
      <c r="M268" s="48"/>
    </row>
    <row r="269" spans="6:13" ht="12.75" customHeight="1" x14ac:dyDescent="0.2">
      <c r="F269" s="7"/>
      <c r="G269" s="48"/>
      <c r="H269" s="48"/>
      <c r="I269" s="48"/>
      <c r="J269" s="48"/>
      <c r="K269" s="48"/>
      <c r="L269" s="48"/>
      <c r="M269" s="48"/>
    </row>
    <row r="270" spans="6:13" ht="12.75" customHeight="1" x14ac:dyDescent="0.2">
      <c r="F270" s="7"/>
      <c r="G270" s="48"/>
      <c r="H270" s="48"/>
      <c r="I270" s="48"/>
      <c r="J270" s="48"/>
      <c r="K270" s="48"/>
      <c r="L270" s="48"/>
      <c r="M270" s="48"/>
    </row>
    <row r="271" spans="6:13" ht="12.75" customHeight="1" x14ac:dyDescent="0.2">
      <c r="F271" s="7"/>
      <c r="G271" s="48"/>
      <c r="H271" s="48"/>
      <c r="I271" s="48"/>
      <c r="J271" s="48"/>
      <c r="K271" s="48"/>
      <c r="L271" s="48"/>
      <c r="M271" s="48"/>
    </row>
    <row r="272" spans="6:13" ht="12.75" customHeight="1" x14ac:dyDescent="0.2">
      <c r="F272" s="7"/>
      <c r="G272" s="48"/>
      <c r="H272" s="48"/>
      <c r="I272" s="48"/>
      <c r="J272" s="48"/>
      <c r="K272" s="48"/>
      <c r="L272" s="48"/>
      <c r="M272" s="48"/>
    </row>
    <row r="273" spans="6:13" ht="12.75" customHeight="1" x14ac:dyDescent="0.2">
      <c r="F273" s="7"/>
      <c r="G273" s="48"/>
      <c r="H273" s="48"/>
      <c r="I273" s="48"/>
      <c r="J273" s="48"/>
      <c r="K273" s="48"/>
      <c r="L273" s="48"/>
      <c r="M273" s="48"/>
    </row>
    <row r="274" spans="6:13" ht="12.75" customHeight="1" x14ac:dyDescent="0.2">
      <c r="F274" s="7"/>
      <c r="G274" s="48"/>
      <c r="H274" s="48"/>
      <c r="I274" s="48"/>
      <c r="J274" s="48"/>
      <c r="K274" s="48"/>
      <c r="L274" s="48"/>
      <c r="M274" s="48"/>
    </row>
    <row r="275" spans="6:13" ht="12.75" customHeight="1" x14ac:dyDescent="0.2">
      <c r="F275" s="7"/>
      <c r="G275" s="48"/>
      <c r="H275" s="48"/>
      <c r="I275" s="48"/>
      <c r="J275" s="48"/>
      <c r="K275" s="48"/>
      <c r="L275" s="48"/>
      <c r="M275" s="48"/>
    </row>
    <row r="276" spans="6:13" ht="12.75" customHeight="1" x14ac:dyDescent="0.2">
      <c r="F276" s="7"/>
      <c r="G276" s="48"/>
      <c r="H276" s="48"/>
      <c r="I276" s="48"/>
      <c r="J276" s="48"/>
      <c r="K276" s="48"/>
      <c r="L276" s="48"/>
      <c r="M276" s="48"/>
    </row>
    <row r="277" spans="6:13" ht="12.75" customHeight="1" x14ac:dyDescent="0.2">
      <c r="F277" s="7"/>
      <c r="G277" s="48"/>
      <c r="H277" s="48"/>
      <c r="I277" s="48"/>
      <c r="J277" s="48"/>
      <c r="K277" s="48"/>
      <c r="L277" s="48"/>
      <c r="M277" s="48"/>
    </row>
    <row r="278" spans="6:13" ht="12.75" customHeight="1" x14ac:dyDescent="0.2">
      <c r="F278" s="7"/>
      <c r="G278" s="48"/>
      <c r="H278" s="48"/>
      <c r="I278" s="48"/>
      <c r="J278" s="48"/>
      <c r="K278" s="48"/>
      <c r="L278" s="48"/>
      <c r="M278" s="48"/>
    </row>
    <row r="279" spans="6:13" ht="12.75" customHeight="1" x14ac:dyDescent="0.2">
      <c r="F279" s="7"/>
      <c r="G279" s="48"/>
      <c r="H279" s="48"/>
      <c r="I279" s="48"/>
      <c r="J279" s="48"/>
      <c r="K279" s="48"/>
      <c r="L279" s="48"/>
      <c r="M279" s="48"/>
    </row>
    <row r="280" spans="6:13" ht="12.75" customHeight="1" x14ac:dyDescent="0.2">
      <c r="F280" s="7"/>
      <c r="G280" s="48"/>
      <c r="H280" s="48"/>
      <c r="I280" s="48"/>
      <c r="J280" s="48"/>
      <c r="K280" s="48"/>
      <c r="L280" s="48"/>
      <c r="M280" s="48"/>
    </row>
    <row r="281" spans="6:13" ht="12.75" customHeight="1" x14ac:dyDescent="0.2">
      <c r="F281" s="7"/>
      <c r="G281" s="48"/>
      <c r="H281" s="48"/>
      <c r="I281" s="48"/>
      <c r="J281" s="48"/>
      <c r="K281" s="48"/>
      <c r="L281" s="48"/>
      <c r="M281" s="48"/>
    </row>
    <row r="282" spans="6:13" ht="12.75" customHeight="1" x14ac:dyDescent="0.2">
      <c r="F282" s="7"/>
      <c r="G282" s="48"/>
      <c r="H282" s="48"/>
      <c r="I282" s="48"/>
      <c r="J282" s="48"/>
      <c r="K282" s="48"/>
      <c r="L282" s="48"/>
      <c r="M282" s="48"/>
    </row>
    <row r="283" spans="6:13" ht="12.75" customHeight="1" x14ac:dyDescent="0.2">
      <c r="F283" s="7"/>
      <c r="G283" s="48"/>
      <c r="H283" s="48"/>
      <c r="I283" s="48"/>
      <c r="J283" s="48"/>
      <c r="K283" s="48"/>
      <c r="L283" s="48"/>
      <c r="M283" s="48"/>
    </row>
    <row r="284" spans="6:13" ht="12.75" customHeight="1" x14ac:dyDescent="0.2">
      <c r="F284" s="7"/>
      <c r="G284" s="48"/>
      <c r="H284" s="48"/>
      <c r="I284" s="48"/>
      <c r="J284" s="48"/>
      <c r="K284" s="48"/>
      <c r="L284" s="48"/>
      <c r="M284" s="48"/>
    </row>
    <row r="285" spans="6:13" ht="12.75" customHeight="1" x14ac:dyDescent="0.2">
      <c r="F285" s="7"/>
      <c r="G285" s="48"/>
      <c r="H285" s="48"/>
      <c r="I285" s="48"/>
      <c r="J285" s="48"/>
      <c r="K285" s="48"/>
      <c r="L285" s="48"/>
      <c r="M285" s="48"/>
    </row>
    <row r="286" spans="6:13" ht="12.75" customHeight="1" x14ac:dyDescent="0.2">
      <c r="F286" s="7"/>
      <c r="G286" s="48"/>
      <c r="H286" s="48"/>
      <c r="I286" s="48"/>
      <c r="J286" s="48"/>
      <c r="K286" s="48"/>
      <c r="L286" s="48"/>
      <c r="M286" s="48"/>
    </row>
    <row r="287" spans="6:13" ht="12.75" customHeight="1" x14ac:dyDescent="0.2">
      <c r="F287" s="7"/>
      <c r="G287" s="48"/>
      <c r="H287" s="48"/>
      <c r="I287" s="48"/>
      <c r="J287" s="48"/>
      <c r="K287" s="48"/>
      <c r="L287" s="48"/>
      <c r="M287" s="48"/>
    </row>
    <row r="288" spans="6:13" ht="12.75" customHeight="1" x14ac:dyDescent="0.2">
      <c r="F288" s="7"/>
      <c r="G288" s="48"/>
      <c r="H288" s="48"/>
      <c r="I288" s="48"/>
      <c r="J288" s="48"/>
      <c r="K288" s="48"/>
      <c r="L288" s="48"/>
      <c r="M288" s="48"/>
    </row>
    <row r="289" spans="6:13" ht="12.75" customHeight="1" x14ac:dyDescent="0.2">
      <c r="F289" s="7"/>
      <c r="G289" s="48"/>
      <c r="H289" s="48"/>
      <c r="I289" s="48"/>
      <c r="J289" s="48"/>
      <c r="K289" s="48"/>
      <c r="L289" s="48"/>
      <c r="M289" s="48"/>
    </row>
    <row r="290" spans="6:13" ht="12.75" customHeight="1" x14ac:dyDescent="0.2">
      <c r="F290" s="7"/>
      <c r="G290" s="48"/>
      <c r="H290" s="48"/>
      <c r="I290" s="48"/>
      <c r="J290" s="48"/>
      <c r="K290" s="48"/>
      <c r="L290" s="48"/>
      <c r="M290" s="48"/>
    </row>
    <row r="291" spans="6:13" ht="12.75" customHeight="1" x14ac:dyDescent="0.2">
      <c r="F291" s="7"/>
      <c r="G291" s="48"/>
      <c r="H291" s="48"/>
      <c r="I291" s="48"/>
      <c r="J291" s="48"/>
      <c r="K291" s="48"/>
      <c r="L291" s="48"/>
      <c r="M291" s="48"/>
    </row>
    <row r="292" spans="6:13" ht="12.75" customHeight="1" x14ac:dyDescent="0.2">
      <c r="F292" s="7"/>
      <c r="G292" s="48"/>
      <c r="H292" s="48"/>
      <c r="I292" s="48"/>
      <c r="J292" s="48"/>
      <c r="K292" s="48"/>
      <c r="L292" s="48"/>
      <c r="M292" s="48"/>
    </row>
    <row r="293" spans="6:13" ht="12.75" customHeight="1" x14ac:dyDescent="0.2">
      <c r="F293" s="7"/>
      <c r="G293" s="48"/>
      <c r="H293" s="48"/>
      <c r="I293" s="48"/>
      <c r="J293" s="48"/>
      <c r="K293" s="48"/>
      <c r="L293" s="48"/>
      <c r="M293" s="48"/>
    </row>
    <row r="294" spans="6:13" ht="12.75" customHeight="1" x14ac:dyDescent="0.2">
      <c r="F294" s="7"/>
      <c r="G294" s="48"/>
      <c r="H294" s="48"/>
      <c r="I294" s="48"/>
      <c r="J294" s="48"/>
      <c r="K294" s="48"/>
      <c r="L294" s="48"/>
      <c r="M294" s="48"/>
    </row>
    <row r="295" spans="6:13" ht="12.75" customHeight="1" x14ac:dyDescent="0.2">
      <c r="F295" s="7"/>
      <c r="G295" s="48"/>
      <c r="H295" s="48"/>
      <c r="I295" s="48"/>
      <c r="J295" s="48"/>
      <c r="K295" s="48"/>
      <c r="L295" s="48"/>
      <c r="M295" s="48"/>
    </row>
    <row r="296" spans="6:13" ht="12.75" customHeight="1" x14ac:dyDescent="0.2">
      <c r="F296" s="7"/>
      <c r="G296" s="48"/>
      <c r="H296" s="48"/>
      <c r="I296" s="48"/>
      <c r="J296" s="48"/>
      <c r="K296" s="48"/>
      <c r="L296" s="48"/>
      <c r="M296" s="48"/>
    </row>
    <row r="297" spans="6:13" ht="12.75" customHeight="1" x14ac:dyDescent="0.2">
      <c r="F297" s="7"/>
      <c r="G297" s="48"/>
      <c r="H297" s="48"/>
      <c r="I297" s="48"/>
      <c r="J297" s="48"/>
      <c r="K297" s="48"/>
      <c r="L297" s="48"/>
      <c r="M297" s="48"/>
    </row>
    <row r="298" spans="6:13" ht="12.75" customHeight="1" x14ac:dyDescent="0.2">
      <c r="F298" s="7"/>
      <c r="G298" s="48"/>
      <c r="H298" s="48"/>
      <c r="I298" s="48"/>
      <c r="J298" s="48"/>
      <c r="K298" s="48"/>
      <c r="L298" s="48"/>
      <c r="M298" s="48"/>
    </row>
    <row r="299" spans="6:13" ht="12.75" customHeight="1" x14ac:dyDescent="0.2">
      <c r="F299" s="7"/>
      <c r="G299" s="48"/>
      <c r="H299" s="48"/>
      <c r="I299" s="48"/>
      <c r="J299" s="48"/>
      <c r="K299" s="48"/>
      <c r="L299" s="48"/>
      <c r="M299" s="48"/>
    </row>
    <row r="300" spans="6:13" ht="12.75" customHeight="1" x14ac:dyDescent="0.2">
      <c r="F300" s="7"/>
      <c r="G300" s="48"/>
      <c r="H300" s="48"/>
      <c r="I300" s="48"/>
      <c r="J300" s="48"/>
      <c r="K300" s="48"/>
      <c r="L300" s="48"/>
      <c r="M300" s="48"/>
    </row>
    <row r="301" spans="6:13" ht="12.75" customHeight="1" x14ac:dyDescent="0.2">
      <c r="F301" s="7"/>
      <c r="G301" s="48"/>
      <c r="H301" s="48"/>
      <c r="I301" s="48"/>
      <c r="J301" s="48"/>
      <c r="K301" s="48"/>
      <c r="L301" s="48"/>
      <c r="M301" s="48"/>
    </row>
    <row r="302" spans="6:13" ht="12.75" customHeight="1" x14ac:dyDescent="0.2">
      <c r="F302" s="7"/>
      <c r="G302" s="48"/>
      <c r="H302" s="48"/>
      <c r="I302" s="48"/>
      <c r="J302" s="48"/>
      <c r="K302" s="48"/>
      <c r="L302" s="48"/>
      <c r="M302" s="48"/>
    </row>
    <row r="303" spans="6:13" ht="12.75" customHeight="1" x14ac:dyDescent="0.2">
      <c r="F303" s="7"/>
      <c r="G303" s="48"/>
      <c r="H303" s="48"/>
      <c r="I303" s="48"/>
      <c r="J303" s="48"/>
      <c r="K303" s="48"/>
      <c r="L303" s="48"/>
      <c r="M303" s="48"/>
    </row>
    <row r="304" spans="6:13" ht="12.75" customHeight="1" x14ac:dyDescent="0.2">
      <c r="F304" s="7"/>
      <c r="G304" s="48"/>
      <c r="H304" s="48"/>
      <c r="I304" s="48"/>
      <c r="J304" s="48"/>
      <c r="K304" s="48"/>
      <c r="L304" s="48"/>
      <c r="M304" s="48"/>
    </row>
    <row r="305" spans="6:13" ht="12.75" customHeight="1" x14ac:dyDescent="0.2">
      <c r="F305" s="7"/>
      <c r="G305" s="48"/>
      <c r="H305" s="48"/>
      <c r="I305" s="48"/>
      <c r="J305" s="48"/>
      <c r="K305" s="48"/>
      <c r="L305" s="48"/>
      <c r="M305" s="48"/>
    </row>
    <row r="306" spans="6:13" ht="12.75" customHeight="1" x14ac:dyDescent="0.2">
      <c r="F306" s="7"/>
      <c r="G306" s="48"/>
      <c r="H306" s="48"/>
      <c r="I306" s="48"/>
      <c r="J306" s="48"/>
      <c r="K306" s="48"/>
      <c r="L306" s="48"/>
      <c r="M306" s="48"/>
    </row>
    <row r="307" spans="6:13" ht="12.75" customHeight="1" x14ac:dyDescent="0.2">
      <c r="F307" s="7"/>
      <c r="G307" s="48"/>
      <c r="H307" s="48"/>
      <c r="I307" s="48"/>
      <c r="J307" s="48"/>
      <c r="K307" s="48"/>
      <c r="L307" s="48"/>
      <c r="M307" s="48"/>
    </row>
    <row r="308" spans="6:13" ht="12.75" customHeight="1" x14ac:dyDescent="0.2">
      <c r="F308" s="7"/>
      <c r="G308" s="48"/>
      <c r="H308" s="48"/>
      <c r="I308" s="48"/>
      <c r="J308" s="48"/>
      <c r="K308" s="48"/>
      <c r="L308" s="48"/>
      <c r="M308" s="48"/>
    </row>
    <row r="309" spans="6:13" ht="12.75" customHeight="1" x14ac:dyDescent="0.2">
      <c r="F309" s="7"/>
      <c r="G309" s="48"/>
      <c r="H309" s="48"/>
      <c r="I309" s="48"/>
      <c r="J309" s="48"/>
      <c r="K309" s="48"/>
      <c r="L309" s="48"/>
      <c r="M309" s="48"/>
    </row>
    <row r="310" spans="6:13" ht="12.75" customHeight="1" x14ac:dyDescent="0.2">
      <c r="F310" s="7"/>
      <c r="G310" s="48"/>
      <c r="H310" s="48"/>
      <c r="I310" s="48"/>
      <c r="J310" s="48"/>
      <c r="K310" s="48"/>
      <c r="L310" s="48"/>
      <c r="M310" s="48"/>
    </row>
    <row r="311" spans="6:13" ht="12.75" customHeight="1" x14ac:dyDescent="0.2">
      <c r="F311" s="7"/>
      <c r="G311" s="48"/>
      <c r="H311" s="48"/>
      <c r="I311" s="48"/>
      <c r="J311" s="48"/>
      <c r="K311" s="48"/>
      <c r="L311" s="48"/>
      <c r="M311" s="48"/>
    </row>
    <row r="312" spans="6:13" ht="12.75" customHeight="1" x14ac:dyDescent="0.2">
      <c r="F312" s="7"/>
      <c r="G312" s="48"/>
      <c r="H312" s="48"/>
      <c r="I312" s="48"/>
      <c r="J312" s="48"/>
      <c r="K312" s="48"/>
      <c r="L312" s="48"/>
      <c r="M312" s="48"/>
    </row>
    <row r="313" spans="6:13" ht="12.75" customHeight="1" x14ac:dyDescent="0.2">
      <c r="F313" s="7"/>
      <c r="G313" s="48"/>
      <c r="H313" s="48"/>
      <c r="I313" s="48"/>
      <c r="J313" s="48"/>
      <c r="K313" s="48"/>
      <c r="L313" s="48"/>
      <c r="M313" s="48"/>
    </row>
    <row r="314" spans="6:13" ht="12.75" customHeight="1" x14ac:dyDescent="0.2">
      <c r="F314" s="7"/>
      <c r="G314" s="48"/>
      <c r="H314" s="48"/>
      <c r="I314" s="48"/>
      <c r="J314" s="48"/>
      <c r="K314" s="48"/>
      <c r="L314" s="48"/>
      <c r="M314" s="48"/>
    </row>
    <row r="315" spans="6:13" ht="12.75" customHeight="1" x14ac:dyDescent="0.2">
      <c r="F315" s="7"/>
      <c r="G315" s="48"/>
      <c r="H315" s="48"/>
      <c r="I315" s="48"/>
      <c r="J315" s="48"/>
      <c r="K315" s="48"/>
      <c r="L315" s="48"/>
      <c r="M315" s="48"/>
    </row>
    <row r="316" spans="6:13" ht="12.75" customHeight="1" x14ac:dyDescent="0.2">
      <c r="F316" s="7"/>
      <c r="G316" s="48"/>
      <c r="H316" s="48"/>
      <c r="I316" s="48"/>
      <c r="J316" s="48"/>
      <c r="K316" s="48"/>
      <c r="L316" s="48"/>
      <c r="M316" s="48"/>
    </row>
    <row r="317" spans="6:13" ht="12.75" customHeight="1" x14ac:dyDescent="0.2">
      <c r="F317" s="7"/>
      <c r="G317" s="48"/>
      <c r="H317" s="48"/>
      <c r="I317" s="48"/>
      <c r="J317" s="48"/>
      <c r="K317" s="48"/>
      <c r="L317" s="48"/>
      <c r="M317" s="48"/>
    </row>
    <row r="318" spans="6:13" ht="12.75" customHeight="1" x14ac:dyDescent="0.2">
      <c r="F318" s="7"/>
      <c r="G318" s="48"/>
      <c r="H318" s="48"/>
      <c r="I318" s="48"/>
      <c r="J318" s="48"/>
      <c r="K318" s="48"/>
      <c r="L318" s="48"/>
      <c r="M318" s="48"/>
    </row>
    <row r="319" spans="6:13" ht="12.75" customHeight="1" x14ac:dyDescent="0.2">
      <c r="F319" s="7"/>
      <c r="G319" s="48"/>
      <c r="H319" s="48"/>
      <c r="I319" s="48"/>
      <c r="J319" s="48"/>
      <c r="K319" s="48"/>
      <c r="L319" s="48"/>
      <c r="M319" s="48"/>
    </row>
    <row r="320" spans="6:13" ht="12.75" customHeight="1" x14ac:dyDescent="0.2">
      <c r="F320" s="7"/>
      <c r="G320" s="48"/>
      <c r="H320" s="48"/>
      <c r="I320" s="48"/>
      <c r="J320" s="48"/>
      <c r="K320" s="48"/>
      <c r="L320" s="48"/>
      <c r="M320" s="48"/>
    </row>
    <row r="321" spans="6:13" ht="12.75" customHeight="1" x14ac:dyDescent="0.2">
      <c r="F321" s="7"/>
      <c r="G321" s="48"/>
      <c r="H321" s="48"/>
      <c r="I321" s="48"/>
      <c r="J321" s="48"/>
      <c r="K321" s="48"/>
      <c r="L321" s="48"/>
      <c r="M321" s="48"/>
    </row>
    <row r="322" spans="6:13" ht="12.75" customHeight="1" x14ac:dyDescent="0.2">
      <c r="F322" s="7"/>
      <c r="G322" s="48"/>
      <c r="H322" s="48"/>
      <c r="I322" s="48"/>
      <c r="J322" s="48"/>
      <c r="K322" s="48"/>
      <c r="L322" s="48"/>
      <c r="M322" s="48"/>
    </row>
    <row r="323" spans="6:13" ht="12.75" customHeight="1" x14ac:dyDescent="0.2">
      <c r="F323" s="7"/>
      <c r="G323" s="48"/>
      <c r="H323" s="48"/>
      <c r="I323" s="48"/>
      <c r="J323" s="48"/>
      <c r="K323" s="48"/>
      <c r="L323" s="48"/>
      <c r="M323" s="48"/>
    </row>
    <row r="324" spans="6:13" ht="12.75" customHeight="1" x14ac:dyDescent="0.2">
      <c r="F324" s="7"/>
      <c r="G324" s="48"/>
      <c r="H324" s="48"/>
      <c r="I324" s="48"/>
      <c r="J324" s="48"/>
      <c r="K324" s="48"/>
      <c r="L324" s="48"/>
      <c r="M324" s="48"/>
    </row>
    <row r="325" spans="6:13" ht="12.75" customHeight="1" x14ac:dyDescent="0.2">
      <c r="F325" s="7"/>
      <c r="G325" s="48"/>
      <c r="H325" s="48"/>
      <c r="I325" s="48"/>
      <c r="J325" s="48"/>
      <c r="K325" s="48"/>
      <c r="L325" s="48"/>
      <c r="M325" s="48"/>
    </row>
    <row r="326" spans="6:13" ht="12.75" customHeight="1" x14ac:dyDescent="0.2">
      <c r="F326" s="7"/>
      <c r="G326" s="48"/>
      <c r="H326" s="48"/>
      <c r="I326" s="48"/>
      <c r="J326" s="48"/>
      <c r="K326" s="48"/>
      <c r="L326" s="48"/>
      <c r="M326" s="48"/>
    </row>
    <row r="327" spans="6:13" ht="12.75" customHeight="1" x14ac:dyDescent="0.2">
      <c r="F327" s="7"/>
      <c r="G327" s="48"/>
      <c r="H327" s="48"/>
      <c r="I327" s="48"/>
      <c r="J327" s="48"/>
      <c r="K327" s="48"/>
      <c r="L327" s="48"/>
      <c r="M327" s="48"/>
    </row>
    <row r="328" spans="6:13" ht="12.75" customHeight="1" x14ac:dyDescent="0.2">
      <c r="F328" s="7"/>
      <c r="G328" s="48"/>
      <c r="H328" s="48"/>
      <c r="I328" s="48"/>
      <c r="J328" s="48"/>
      <c r="K328" s="48"/>
      <c r="L328" s="48"/>
      <c r="M328" s="48"/>
    </row>
    <row r="329" spans="6:13" ht="12.75" customHeight="1" x14ac:dyDescent="0.2">
      <c r="F329" s="7"/>
      <c r="G329" s="48"/>
      <c r="H329" s="48"/>
      <c r="I329" s="48"/>
      <c r="J329" s="48"/>
      <c r="K329" s="48"/>
      <c r="L329" s="48"/>
      <c r="M329" s="48"/>
    </row>
    <row r="330" spans="6:13" ht="12.75" customHeight="1" x14ac:dyDescent="0.2">
      <c r="F330" s="7"/>
      <c r="G330" s="48"/>
      <c r="H330" s="48"/>
      <c r="I330" s="48"/>
      <c r="J330" s="48"/>
      <c r="K330" s="48"/>
      <c r="L330" s="48"/>
      <c r="M330" s="48"/>
    </row>
    <row r="331" spans="6:13" ht="12.75" customHeight="1" x14ac:dyDescent="0.2">
      <c r="F331" s="7"/>
      <c r="G331" s="48"/>
      <c r="H331" s="48"/>
      <c r="I331" s="48"/>
      <c r="J331" s="48"/>
      <c r="K331" s="48"/>
      <c r="L331" s="48"/>
      <c r="M331" s="48"/>
    </row>
    <row r="332" spans="6:13" ht="12.75" customHeight="1" x14ac:dyDescent="0.2">
      <c r="F332" s="7"/>
      <c r="G332" s="48"/>
      <c r="H332" s="48"/>
      <c r="I332" s="48"/>
      <c r="J332" s="48"/>
      <c r="K332" s="48"/>
      <c r="L332" s="48"/>
      <c r="M332" s="48"/>
    </row>
    <row r="333" spans="6:13" ht="12.75" customHeight="1" x14ac:dyDescent="0.2">
      <c r="F333" s="7"/>
      <c r="G333" s="48"/>
      <c r="H333" s="48"/>
      <c r="I333" s="48"/>
      <c r="J333" s="48"/>
      <c r="K333" s="48"/>
      <c r="L333" s="48"/>
      <c r="M333" s="48"/>
    </row>
    <row r="334" spans="6:13" ht="12.75" customHeight="1" x14ac:dyDescent="0.2">
      <c r="F334" s="7"/>
      <c r="G334" s="48"/>
      <c r="H334" s="48"/>
      <c r="I334" s="48"/>
      <c r="J334" s="48"/>
      <c r="K334" s="48"/>
      <c r="L334" s="48"/>
      <c r="M334" s="48"/>
    </row>
    <row r="335" spans="6:13" ht="12.75" customHeight="1" x14ac:dyDescent="0.2">
      <c r="F335" s="7"/>
      <c r="G335" s="48"/>
      <c r="H335" s="48"/>
      <c r="I335" s="48"/>
      <c r="J335" s="48"/>
      <c r="K335" s="48"/>
      <c r="L335" s="48"/>
      <c r="M335" s="48"/>
    </row>
    <row r="336" spans="6:13" ht="12.75" customHeight="1" x14ac:dyDescent="0.2">
      <c r="F336" s="7"/>
      <c r="G336" s="48"/>
      <c r="H336" s="48"/>
      <c r="I336" s="48"/>
      <c r="J336" s="48"/>
      <c r="K336" s="48"/>
      <c r="L336" s="48"/>
      <c r="M336" s="48"/>
    </row>
    <row r="337" spans="6:13" ht="12.75" customHeight="1" x14ac:dyDescent="0.2">
      <c r="F337" s="7"/>
      <c r="G337" s="48"/>
      <c r="H337" s="48"/>
      <c r="I337" s="48"/>
      <c r="J337" s="48"/>
      <c r="K337" s="48"/>
      <c r="L337" s="48"/>
      <c r="M337" s="48"/>
    </row>
    <row r="338" spans="6:13" ht="12.75" customHeight="1" x14ac:dyDescent="0.2">
      <c r="F338" s="7"/>
      <c r="G338" s="48"/>
      <c r="H338" s="48"/>
      <c r="I338" s="48"/>
      <c r="J338" s="48"/>
      <c r="K338" s="48"/>
      <c r="L338" s="48"/>
      <c r="M338" s="48"/>
    </row>
    <row r="339" spans="6:13" ht="12.75" customHeight="1" x14ac:dyDescent="0.2">
      <c r="F339" s="7"/>
      <c r="G339" s="48"/>
      <c r="H339" s="48"/>
      <c r="I339" s="48"/>
      <c r="J339" s="48"/>
      <c r="K339" s="48"/>
      <c r="L339" s="48"/>
      <c r="M339" s="48"/>
    </row>
    <row r="340" spans="6:13" ht="12.75" customHeight="1" x14ac:dyDescent="0.2">
      <c r="F340" s="7"/>
      <c r="G340" s="48"/>
      <c r="H340" s="48"/>
      <c r="I340" s="48"/>
      <c r="J340" s="48"/>
      <c r="K340" s="48"/>
      <c r="L340" s="48"/>
      <c r="M340" s="48"/>
    </row>
    <row r="341" spans="6:13" ht="12.75" customHeight="1" x14ac:dyDescent="0.2">
      <c r="F341" s="7"/>
      <c r="G341" s="48"/>
      <c r="H341" s="48"/>
      <c r="I341" s="48"/>
      <c r="J341" s="48"/>
      <c r="K341" s="48"/>
      <c r="L341" s="48"/>
      <c r="M341" s="48"/>
    </row>
    <row r="342" spans="6:13" ht="12.75" customHeight="1" x14ac:dyDescent="0.2">
      <c r="F342" s="7"/>
      <c r="G342" s="48"/>
      <c r="H342" s="48"/>
      <c r="I342" s="48"/>
      <c r="J342" s="48"/>
      <c r="K342" s="48"/>
      <c r="L342" s="48"/>
      <c r="M342" s="48"/>
    </row>
    <row r="343" spans="6:13" ht="12.75" customHeight="1" x14ac:dyDescent="0.2">
      <c r="F343" s="7"/>
      <c r="G343" s="48"/>
      <c r="H343" s="48"/>
      <c r="I343" s="48"/>
      <c r="J343" s="48"/>
      <c r="K343" s="48"/>
      <c r="L343" s="48"/>
      <c r="M343" s="48"/>
    </row>
    <row r="344" spans="6:13" ht="12.75" customHeight="1" x14ac:dyDescent="0.2">
      <c r="F344" s="7"/>
      <c r="G344" s="48"/>
      <c r="H344" s="48"/>
      <c r="I344" s="48"/>
      <c r="J344" s="48"/>
      <c r="K344" s="48"/>
      <c r="L344" s="48"/>
      <c r="M344" s="48"/>
    </row>
    <row r="345" spans="6:13" ht="12.75" customHeight="1" x14ac:dyDescent="0.2">
      <c r="F345" s="7"/>
      <c r="G345" s="48"/>
      <c r="H345" s="48"/>
      <c r="I345" s="48"/>
      <c r="J345" s="48"/>
      <c r="K345" s="48"/>
      <c r="L345" s="48"/>
      <c r="M345" s="48"/>
    </row>
    <row r="346" spans="6:13" ht="12.75" customHeight="1" x14ac:dyDescent="0.2">
      <c r="F346" s="7"/>
      <c r="G346" s="48"/>
      <c r="H346" s="48"/>
      <c r="I346" s="48"/>
      <c r="J346" s="48"/>
      <c r="K346" s="48"/>
      <c r="L346" s="48"/>
      <c r="M346" s="48"/>
    </row>
    <row r="347" spans="6:13" ht="12.75" customHeight="1" x14ac:dyDescent="0.2">
      <c r="F347" s="7"/>
      <c r="G347" s="48"/>
      <c r="H347" s="48"/>
      <c r="I347" s="48"/>
      <c r="J347" s="48"/>
      <c r="K347" s="48"/>
      <c r="L347" s="48"/>
      <c r="M347" s="48"/>
    </row>
    <row r="348" spans="6:13" ht="12.75" customHeight="1" x14ac:dyDescent="0.2">
      <c r="F348" s="7"/>
      <c r="G348" s="48"/>
      <c r="H348" s="48"/>
      <c r="I348" s="48"/>
      <c r="J348" s="48"/>
      <c r="K348" s="48"/>
      <c r="L348" s="48"/>
      <c r="M348" s="48"/>
    </row>
    <row r="349" spans="6:13" ht="12.75" customHeight="1" x14ac:dyDescent="0.2">
      <c r="F349" s="7"/>
      <c r="G349" s="48"/>
      <c r="H349" s="48"/>
      <c r="I349" s="48"/>
      <c r="J349" s="48"/>
      <c r="K349" s="48"/>
      <c r="L349" s="48"/>
      <c r="M349" s="48"/>
    </row>
    <row r="350" spans="6:13" ht="12.75" customHeight="1" x14ac:dyDescent="0.2">
      <c r="F350" s="7"/>
      <c r="G350" s="48"/>
      <c r="H350" s="48"/>
      <c r="I350" s="48"/>
      <c r="J350" s="48"/>
      <c r="K350" s="48"/>
      <c r="L350" s="48"/>
      <c r="M350" s="48"/>
    </row>
    <row r="351" spans="6:13" ht="12.75" customHeight="1" x14ac:dyDescent="0.2">
      <c r="F351" s="7"/>
      <c r="G351" s="48"/>
      <c r="H351" s="48"/>
      <c r="I351" s="48"/>
      <c r="J351" s="48"/>
      <c r="K351" s="48"/>
      <c r="L351" s="48"/>
      <c r="M351" s="48"/>
    </row>
    <row r="352" spans="6:13" ht="12.75" customHeight="1" x14ac:dyDescent="0.2">
      <c r="F352" s="7"/>
      <c r="G352" s="48"/>
      <c r="H352" s="48"/>
      <c r="I352" s="48"/>
      <c r="J352" s="48"/>
      <c r="K352" s="48"/>
      <c r="L352" s="48"/>
      <c r="M352" s="48"/>
    </row>
    <row r="353" spans="6:13" ht="12.75" customHeight="1" x14ac:dyDescent="0.2">
      <c r="F353" s="7"/>
      <c r="G353" s="48"/>
      <c r="H353" s="48"/>
      <c r="I353" s="48"/>
      <c r="J353" s="48"/>
      <c r="K353" s="48"/>
      <c r="L353" s="48"/>
      <c r="M353" s="48"/>
    </row>
    <row r="354" spans="6:13" ht="12.75" customHeight="1" x14ac:dyDescent="0.2">
      <c r="F354" s="7"/>
      <c r="G354" s="48"/>
      <c r="H354" s="48"/>
      <c r="I354" s="48"/>
      <c r="J354" s="48"/>
      <c r="K354" s="48"/>
      <c r="L354" s="48"/>
      <c r="M354" s="48"/>
    </row>
    <row r="355" spans="6:13" ht="12.75" customHeight="1" x14ac:dyDescent="0.2">
      <c r="F355" s="7"/>
      <c r="G355" s="48"/>
      <c r="H355" s="48"/>
      <c r="I355" s="48"/>
      <c r="J355" s="48"/>
      <c r="K355" s="48"/>
      <c r="L355" s="48"/>
      <c r="M355" s="48"/>
    </row>
    <row r="356" spans="6:13" ht="12.75" customHeight="1" x14ac:dyDescent="0.2">
      <c r="F356" s="7"/>
      <c r="G356" s="48"/>
      <c r="H356" s="48"/>
      <c r="I356" s="48"/>
      <c r="J356" s="48"/>
      <c r="K356" s="48"/>
      <c r="L356" s="48"/>
      <c r="M356" s="48"/>
    </row>
    <row r="357" spans="6:13" ht="12.75" customHeight="1" x14ac:dyDescent="0.2">
      <c r="F357" s="7"/>
      <c r="G357" s="48"/>
      <c r="H357" s="48"/>
      <c r="I357" s="48"/>
      <c r="J357" s="48"/>
      <c r="K357" s="48"/>
      <c r="L357" s="48"/>
      <c r="M357" s="48"/>
    </row>
    <row r="358" spans="6:13" ht="12.75" customHeight="1" x14ac:dyDescent="0.2">
      <c r="F358" s="7"/>
      <c r="G358" s="48"/>
      <c r="H358" s="48"/>
      <c r="I358" s="48"/>
      <c r="J358" s="48"/>
      <c r="K358" s="48"/>
      <c r="L358" s="48"/>
      <c r="M358" s="48"/>
    </row>
    <row r="359" spans="6:13" ht="12.75" customHeight="1" x14ac:dyDescent="0.2">
      <c r="F359" s="7"/>
      <c r="G359" s="48"/>
      <c r="H359" s="48"/>
      <c r="I359" s="48"/>
      <c r="J359" s="48"/>
      <c r="K359" s="48"/>
      <c r="L359" s="48"/>
      <c r="M359" s="48"/>
    </row>
    <row r="360" spans="6:13" ht="12.75" customHeight="1" x14ac:dyDescent="0.2">
      <c r="F360" s="7"/>
      <c r="G360" s="48"/>
      <c r="H360" s="48"/>
      <c r="I360" s="48"/>
      <c r="J360" s="48"/>
      <c r="K360" s="48"/>
      <c r="L360" s="48"/>
      <c r="M360" s="48"/>
    </row>
    <row r="361" spans="6:13" ht="12.75" customHeight="1" x14ac:dyDescent="0.2">
      <c r="F361" s="7"/>
      <c r="G361" s="48"/>
      <c r="H361" s="48"/>
      <c r="I361" s="48"/>
      <c r="J361" s="48"/>
      <c r="K361" s="48"/>
      <c r="L361" s="48"/>
      <c r="M361" s="48"/>
    </row>
    <row r="362" spans="6:13" ht="12.75" customHeight="1" x14ac:dyDescent="0.2">
      <c r="F362" s="7"/>
      <c r="G362" s="48"/>
      <c r="H362" s="48"/>
      <c r="I362" s="48"/>
      <c r="J362" s="48"/>
      <c r="K362" s="48"/>
      <c r="L362" s="48"/>
      <c r="M362" s="48"/>
    </row>
    <row r="363" spans="6:13" ht="12.75" customHeight="1" x14ac:dyDescent="0.2">
      <c r="F363" s="7"/>
      <c r="G363" s="48"/>
      <c r="H363" s="48"/>
      <c r="I363" s="48"/>
      <c r="J363" s="48"/>
      <c r="K363" s="48"/>
      <c r="L363" s="48"/>
      <c r="M363" s="48"/>
    </row>
    <row r="364" spans="6:13" ht="12.75" customHeight="1" x14ac:dyDescent="0.2">
      <c r="F364" s="7"/>
      <c r="G364" s="48"/>
      <c r="H364" s="48"/>
      <c r="I364" s="48"/>
      <c r="J364" s="48"/>
      <c r="K364" s="48"/>
      <c r="L364" s="48"/>
      <c r="M364" s="48"/>
    </row>
    <row r="365" spans="6:13" ht="12.75" customHeight="1" x14ac:dyDescent="0.2">
      <c r="F365" s="7"/>
      <c r="G365" s="48"/>
      <c r="H365" s="48"/>
      <c r="I365" s="48"/>
      <c r="J365" s="48"/>
      <c r="K365" s="48"/>
      <c r="L365" s="48"/>
      <c r="M365" s="48"/>
    </row>
    <row r="366" spans="6:13" ht="12.75" customHeight="1" x14ac:dyDescent="0.2">
      <c r="F366" s="7"/>
      <c r="G366" s="48"/>
      <c r="H366" s="48"/>
      <c r="I366" s="48"/>
      <c r="J366" s="48"/>
      <c r="K366" s="48"/>
      <c r="L366" s="48"/>
      <c r="M366" s="48"/>
    </row>
    <row r="367" spans="6:13" ht="12.75" customHeight="1" x14ac:dyDescent="0.2">
      <c r="F367" s="7"/>
      <c r="G367" s="48"/>
      <c r="H367" s="48"/>
      <c r="I367" s="48"/>
      <c r="J367" s="48"/>
      <c r="K367" s="48"/>
      <c r="L367" s="48"/>
      <c r="M367" s="48"/>
    </row>
    <row r="368" spans="6:13" ht="12.75" customHeight="1" x14ac:dyDescent="0.2">
      <c r="F368" s="7"/>
      <c r="G368" s="48"/>
      <c r="H368" s="48"/>
      <c r="I368" s="48"/>
      <c r="J368" s="48"/>
      <c r="K368" s="48"/>
      <c r="L368" s="48"/>
      <c r="M368" s="48"/>
    </row>
    <row r="369" spans="6:13" ht="12.75" customHeight="1" x14ac:dyDescent="0.2">
      <c r="F369" s="7"/>
      <c r="G369" s="48"/>
      <c r="H369" s="48"/>
      <c r="I369" s="48"/>
      <c r="J369" s="48"/>
      <c r="K369" s="48"/>
      <c r="L369" s="48"/>
      <c r="M369" s="48"/>
    </row>
    <row r="370" spans="6:13" ht="12.75" customHeight="1" x14ac:dyDescent="0.2">
      <c r="F370" s="7"/>
      <c r="G370" s="48"/>
      <c r="H370" s="48"/>
      <c r="I370" s="48"/>
      <c r="J370" s="48"/>
      <c r="K370" s="48"/>
      <c r="L370" s="48"/>
      <c r="M370" s="48"/>
    </row>
    <row r="371" spans="6:13" ht="12.75" customHeight="1" x14ac:dyDescent="0.2">
      <c r="F371" s="7"/>
      <c r="G371" s="48"/>
      <c r="H371" s="48"/>
      <c r="I371" s="48"/>
      <c r="J371" s="48"/>
      <c r="K371" s="48"/>
      <c r="L371" s="48"/>
      <c r="M371" s="48"/>
    </row>
    <row r="372" spans="6:13" ht="12.75" customHeight="1" x14ac:dyDescent="0.2">
      <c r="F372" s="7"/>
      <c r="G372" s="48"/>
      <c r="H372" s="48"/>
      <c r="I372" s="48"/>
      <c r="J372" s="48"/>
      <c r="K372" s="48"/>
      <c r="L372" s="48"/>
      <c r="M372" s="48"/>
    </row>
    <row r="373" spans="6:13" ht="12.75" customHeight="1" x14ac:dyDescent="0.2">
      <c r="F373" s="7"/>
      <c r="G373" s="48"/>
      <c r="H373" s="48"/>
      <c r="I373" s="48"/>
      <c r="J373" s="48"/>
      <c r="K373" s="48"/>
      <c r="L373" s="48"/>
      <c r="M373" s="48"/>
    </row>
    <row r="374" spans="6:13" ht="12.75" customHeight="1" x14ac:dyDescent="0.2">
      <c r="F374" s="7"/>
      <c r="G374" s="48"/>
      <c r="H374" s="48"/>
      <c r="I374" s="48"/>
      <c r="J374" s="48"/>
      <c r="K374" s="48"/>
      <c r="L374" s="48"/>
      <c r="M374" s="48"/>
    </row>
    <row r="375" spans="6:13" ht="12.75" customHeight="1" x14ac:dyDescent="0.2">
      <c r="F375" s="7"/>
      <c r="G375" s="48"/>
      <c r="H375" s="48"/>
      <c r="I375" s="48"/>
      <c r="J375" s="48"/>
      <c r="K375" s="48"/>
      <c r="L375" s="48"/>
      <c r="M375" s="48"/>
    </row>
    <row r="376" spans="6:13" ht="12.75" customHeight="1" x14ac:dyDescent="0.2">
      <c r="F376" s="7"/>
      <c r="G376" s="48"/>
      <c r="H376" s="48"/>
      <c r="I376" s="48"/>
      <c r="J376" s="48"/>
      <c r="K376" s="48"/>
      <c r="L376" s="48"/>
      <c r="M376" s="48"/>
    </row>
    <row r="377" spans="6:13" ht="12.75" customHeight="1" x14ac:dyDescent="0.2">
      <c r="F377" s="7"/>
      <c r="G377" s="48"/>
      <c r="H377" s="48"/>
      <c r="I377" s="48"/>
      <c r="J377" s="48"/>
      <c r="K377" s="48"/>
      <c r="L377" s="48"/>
      <c r="M377" s="48"/>
    </row>
    <row r="378" spans="6:13" ht="12.75" customHeight="1" x14ac:dyDescent="0.2">
      <c r="F378" s="7"/>
      <c r="G378" s="48"/>
      <c r="H378" s="48"/>
      <c r="I378" s="48"/>
      <c r="J378" s="48"/>
      <c r="K378" s="48"/>
      <c r="L378" s="48"/>
      <c r="M378" s="48"/>
    </row>
    <row r="379" spans="6:13" ht="12.75" customHeight="1" x14ac:dyDescent="0.2">
      <c r="F379" s="7"/>
      <c r="G379" s="48"/>
      <c r="H379" s="48"/>
      <c r="I379" s="48"/>
      <c r="J379" s="48"/>
      <c r="K379" s="48"/>
      <c r="L379" s="48"/>
      <c r="M379" s="48"/>
    </row>
    <row r="380" spans="6:13" ht="12.75" customHeight="1" x14ac:dyDescent="0.2">
      <c r="F380" s="7"/>
      <c r="G380" s="48"/>
      <c r="H380" s="48"/>
      <c r="I380" s="48"/>
      <c r="J380" s="48"/>
      <c r="K380" s="48"/>
      <c r="L380" s="48"/>
      <c r="M380" s="48"/>
    </row>
    <row r="381" spans="6:13" ht="12.75" customHeight="1" x14ac:dyDescent="0.2">
      <c r="F381" s="7"/>
      <c r="G381" s="48"/>
      <c r="H381" s="48"/>
      <c r="I381" s="48"/>
      <c r="J381" s="48"/>
      <c r="K381" s="48"/>
      <c r="L381" s="48"/>
      <c r="M381" s="48"/>
    </row>
    <row r="382" spans="6:13" ht="12.75" customHeight="1" x14ac:dyDescent="0.2">
      <c r="F382" s="7"/>
      <c r="G382" s="48"/>
      <c r="H382" s="48"/>
      <c r="I382" s="48"/>
      <c r="J382" s="48"/>
      <c r="K382" s="48"/>
      <c r="L382" s="48"/>
      <c r="M382" s="48"/>
    </row>
    <row r="383" spans="6:13" ht="12.75" customHeight="1" x14ac:dyDescent="0.2">
      <c r="F383" s="7"/>
      <c r="G383" s="48"/>
      <c r="H383" s="48"/>
      <c r="I383" s="48"/>
      <c r="J383" s="48"/>
      <c r="K383" s="48"/>
      <c r="L383" s="48"/>
      <c r="M383" s="48"/>
    </row>
    <row r="384" spans="6:13" ht="12.75" customHeight="1" x14ac:dyDescent="0.2">
      <c r="F384" s="7"/>
      <c r="G384" s="48"/>
      <c r="H384" s="48"/>
      <c r="I384" s="48"/>
      <c r="J384" s="48"/>
      <c r="K384" s="48"/>
      <c r="L384" s="48"/>
      <c r="M384" s="48"/>
    </row>
    <row r="385" spans="6:13" ht="12.75" customHeight="1" x14ac:dyDescent="0.2">
      <c r="F385" s="7"/>
      <c r="G385" s="48"/>
      <c r="H385" s="48"/>
      <c r="I385" s="48"/>
      <c r="J385" s="48"/>
      <c r="K385" s="48"/>
      <c r="L385" s="48"/>
      <c r="M385" s="48"/>
    </row>
    <row r="386" spans="6:13" ht="12.75" customHeight="1" x14ac:dyDescent="0.2">
      <c r="F386" s="7"/>
      <c r="G386" s="48"/>
      <c r="H386" s="48"/>
      <c r="I386" s="48"/>
      <c r="J386" s="48"/>
      <c r="K386" s="48"/>
      <c r="L386" s="48"/>
      <c r="M386" s="48"/>
    </row>
    <row r="387" spans="6:13" ht="12.75" customHeight="1" x14ac:dyDescent="0.2">
      <c r="F387" s="7"/>
      <c r="G387" s="48"/>
      <c r="H387" s="48"/>
      <c r="I387" s="48"/>
      <c r="J387" s="48"/>
      <c r="K387" s="48"/>
      <c r="L387" s="48"/>
      <c r="M387" s="48"/>
    </row>
    <row r="388" spans="6:13" ht="12.75" customHeight="1" x14ac:dyDescent="0.2">
      <c r="F388" s="7"/>
      <c r="G388" s="48"/>
      <c r="H388" s="48"/>
      <c r="I388" s="48"/>
      <c r="J388" s="48"/>
      <c r="K388" s="48"/>
      <c r="L388" s="48"/>
      <c r="M388" s="48"/>
    </row>
    <row r="389" spans="6:13" ht="12.75" customHeight="1" x14ac:dyDescent="0.2">
      <c r="F389" s="7"/>
      <c r="G389" s="48"/>
      <c r="H389" s="48"/>
      <c r="I389" s="48"/>
      <c r="J389" s="48"/>
      <c r="K389" s="48"/>
      <c r="L389" s="48"/>
      <c r="M389" s="48"/>
    </row>
    <row r="390" spans="6:13" ht="12.75" customHeight="1" x14ac:dyDescent="0.2">
      <c r="F390" s="7"/>
      <c r="G390" s="48"/>
      <c r="H390" s="48"/>
      <c r="I390" s="48"/>
      <c r="J390" s="48"/>
      <c r="K390" s="48"/>
      <c r="L390" s="48"/>
      <c r="M390" s="48"/>
    </row>
    <row r="391" spans="6:13" ht="12.75" customHeight="1" x14ac:dyDescent="0.2">
      <c r="F391" s="7"/>
      <c r="G391" s="48"/>
      <c r="H391" s="48"/>
      <c r="I391" s="48"/>
      <c r="J391" s="48"/>
      <c r="K391" s="48"/>
      <c r="L391" s="48"/>
      <c r="M391" s="48"/>
    </row>
    <row r="392" spans="6:13" ht="12.75" customHeight="1" x14ac:dyDescent="0.2">
      <c r="F392" s="7"/>
      <c r="G392" s="48"/>
      <c r="H392" s="48"/>
      <c r="I392" s="48"/>
      <c r="J392" s="48"/>
      <c r="K392" s="48"/>
      <c r="L392" s="48"/>
      <c r="M392" s="48"/>
    </row>
    <row r="393" spans="6:13" ht="12.75" customHeight="1" x14ac:dyDescent="0.2">
      <c r="F393" s="7"/>
      <c r="G393" s="48"/>
      <c r="H393" s="48"/>
      <c r="I393" s="48"/>
      <c r="J393" s="48"/>
      <c r="K393" s="48"/>
      <c r="L393" s="48"/>
      <c r="M393" s="48"/>
    </row>
    <row r="394" spans="6:13" ht="12.75" customHeight="1" x14ac:dyDescent="0.2">
      <c r="F394" s="7"/>
      <c r="G394" s="48"/>
      <c r="H394" s="48"/>
      <c r="I394" s="48"/>
      <c r="J394" s="48"/>
      <c r="K394" s="48"/>
      <c r="L394" s="48"/>
      <c r="M394" s="48"/>
    </row>
    <row r="395" spans="6:13" ht="12.75" customHeight="1" x14ac:dyDescent="0.2">
      <c r="F395" s="7"/>
      <c r="G395" s="48"/>
      <c r="H395" s="48"/>
      <c r="I395" s="48"/>
      <c r="J395" s="48"/>
      <c r="K395" s="48"/>
      <c r="L395" s="48"/>
      <c r="M395" s="48"/>
    </row>
    <row r="396" spans="6:13" ht="12.75" customHeight="1" x14ac:dyDescent="0.2">
      <c r="F396" s="7"/>
      <c r="G396" s="48"/>
      <c r="H396" s="48"/>
      <c r="I396" s="48"/>
      <c r="J396" s="48"/>
      <c r="K396" s="48"/>
      <c r="L396" s="48"/>
      <c r="M396" s="48"/>
    </row>
    <row r="397" spans="6:13" ht="12.75" customHeight="1" x14ac:dyDescent="0.2">
      <c r="F397" s="7"/>
      <c r="G397" s="48"/>
      <c r="H397" s="48"/>
      <c r="I397" s="48"/>
      <c r="J397" s="48"/>
      <c r="K397" s="48"/>
      <c r="L397" s="48"/>
      <c r="M397" s="48"/>
    </row>
    <row r="398" spans="6:13" ht="12.75" customHeight="1" x14ac:dyDescent="0.2">
      <c r="F398" s="7"/>
      <c r="G398" s="48"/>
      <c r="H398" s="48"/>
      <c r="I398" s="48"/>
      <c r="J398" s="48"/>
      <c r="K398" s="48"/>
      <c r="L398" s="48"/>
      <c r="M398" s="48"/>
    </row>
    <row r="399" spans="6:13" ht="12.75" customHeight="1" x14ac:dyDescent="0.2">
      <c r="F399" s="7"/>
      <c r="G399" s="48"/>
      <c r="H399" s="48"/>
      <c r="I399" s="48"/>
      <c r="J399" s="48"/>
      <c r="K399" s="48"/>
      <c r="L399" s="48"/>
      <c r="M399" s="48"/>
    </row>
    <row r="400" spans="6:13" ht="12.75" customHeight="1" x14ac:dyDescent="0.2">
      <c r="F400" s="7"/>
      <c r="G400" s="48"/>
      <c r="H400" s="48"/>
      <c r="I400" s="48"/>
      <c r="J400" s="48"/>
      <c r="K400" s="48"/>
      <c r="L400" s="48"/>
      <c r="M400" s="48"/>
    </row>
    <row r="401" spans="6:13" ht="12.75" customHeight="1" x14ac:dyDescent="0.2">
      <c r="F401" s="7"/>
      <c r="G401" s="48"/>
      <c r="H401" s="48"/>
      <c r="I401" s="48"/>
      <c r="J401" s="48"/>
      <c r="K401" s="48"/>
      <c r="L401" s="48"/>
      <c r="M401" s="48"/>
    </row>
    <row r="402" spans="6:13" ht="12.75" customHeight="1" x14ac:dyDescent="0.2">
      <c r="F402" s="7"/>
      <c r="G402" s="48"/>
      <c r="H402" s="48"/>
      <c r="I402" s="48"/>
      <c r="J402" s="48"/>
      <c r="K402" s="48"/>
      <c r="L402" s="48"/>
      <c r="M402" s="48"/>
    </row>
    <row r="403" spans="6:13" ht="12.75" customHeight="1" x14ac:dyDescent="0.2">
      <c r="F403" s="7"/>
      <c r="G403" s="48"/>
      <c r="H403" s="48"/>
      <c r="I403" s="48"/>
      <c r="J403" s="48"/>
      <c r="K403" s="48"/>
      <c r="L403" s="48"/>
      <c r="M403" s="48"/>
    </row>
    <row r="404" spans="6:13" ht="12.75" customHeight="1" x14ac:dyDescent="0.2">
      <c r="F404" s="7"/>
      <c r="G404" s="48"/>
      <c r="H404" s="48"/>
      <c r="I404" s="48"/>
      <c r="J404" s="48"/>
      <c r="K404" s="48"/>
      <c r="L404" s="48"/>
      <c r="M404" s="48"/>
    </row>
    <row r="405" spans="6:13" ht="12.75" customHeight="1" x14ac:dyDescent="0.2">
      <c r="F405" s="7"/>
      <c r="G405" s="48"/>
      <c r="H405" s="48"/>
      <c r="I405" s="48"/>
      <c r="J405" s="48"/>
      <c r="K405" s="48"/>
      <c r="L405" s="48"/>
      <c r="M405" s="48"/>
    </row>
    <row r="406" spans="6:13" ht="12.75" customHeight="1" x14ac:dyDescent="0.2">
      <c r="F406" s="7"/>
      <c r="G406" s="48"/>
      <c r="H406" s="48"/>
      <c r="I406" s="48"/>
      <c r="J406" s="48"/>
      <c r="K406" s="48"/>
      <c r="L406" s="48"/>
      <c r="M406" s="48"/>
    </row>
    <row r="407" spans="6:13" ht="12.75" customHeight="1" x14ac:dyDescent="0.2">
      <c r="F407" s="7"/>
      <c r="G407" s="48"/>
      <c r="H407" s="48"/>
      <c r="I407" s="48"/>
      <c r="J407" s="48"/>
      <c r="K407" s="48"/>
      <c r="L407" s="48"/>
      <c r="M407" s="48"/>
    </row>
    <row r="408" spans="6:13" ht="12.75" customHeight="1" x14ac:dyDescent="0.2">
      <c r="F408" s="7"/>
      <c r="G408" s="48"/>
      <c r="H408" s="48"/>
      <c r="I408" s="48"/>
      <c r="J408" s="48"/>
      <c r="K408" s="48"/>
      <c r="L408" s="48"/>
      <c r="M408" s="48"/>
    </row>
    <row r="409" spans="6:13" ht="12.75" customHeight="1" x14ac:dyDescent="0.2">
      <c r="F409" s="7"/>
      <c r="G409" s="48"/>
      <c r="H409" s="48"/>
      <c r="I409" s="48"/>
      <c r="J409" s="48"/>
      <c r="K409" s="48"/>
      <c r="L409" s="48"/>
      <c r="M409" s="48"/>
    </row>
    <row r="410" spans="6:13" ht="12.75" customHeight="1" x14ac:dyDescent="0.2">
      <c r="F410" s="7"/>
      <c r="G410" s="48"/>
      <c r="H410" s="48"/>
      <c r="I410" s="48"/>
      <c r="J410" s="48"/>
      <c r="K410" s="48"/>
      <c r="L410" s="48"/>
      <c r="M410" s="48"/>
    </row>
    <row r="411" spans="6:13" ht="12.75" customHeight="1" x14ac:dyDescent="0.2">
      <c r="F411" s="7"/>
      <c r="G411" s="48"/>
      <c r="H411" s="48"/>
      <c r="I411" s="48"/>
      <c r="J411" s="48"/>
      <c r="K411" s="48"/>
      <c r="L411" s="48"/>
      <c r="M411" s="48"/>
    </row>
    <row r="412" spans="6:13" ht="12.75" customHeight="1" x14ac:dyDescent="0.2">
      <c r="F412" s="7"/>
      <c r="G412" s="48"/>
      <c r="H412" s="48"/>
      <c r="I412" s="48"/>
      <c r="J412" s="48"/>
      <c r="K412" s="48"/>
      <c r="L412" s="48"/>
      <c r="M412" s="48"/>
    </row>
    <row r="413" spans="6:13" ht="12.75" customHeight="1" x14ac:dyDescent="0.2">
      <c r="F413" s="7"/>
      <c r="G413" s="48"/>
      <c r="H413" s="48"/>
      <c r="I413" s="48"/>
      <c r="J413" s="48"/>
      <c r="K413" s="48"/>
      <c r="L413" s="48"/>
      <c r="M413" s="48"/>
    </row>
    <row r="414" spans="6:13" ht="12.75" customHeight="1" x14ac:dyDescent="0.2">
      <c r="F414" s="7"/>
      <c r="G414" s="48"/>
      <c r="H414" s="48"/>
      <c r="I414" s="48"/>
      <c r="J414" s="48"/>
      <c r="K414" s="48"/>
      <c r="L414" s="48"/>
      <c r="M414" s="48"/>
    </row>
    <row r="415" spans="6:13" ht="12.75" customHeight="1" x14ac:dyDescent="0.2">
      <c r="F415" s="7"/>
      <c r="G415" s="48"/>
      <c r="H415" s="48"/>
      <c r="I415" s="48"/>
      <c r="J415" s="48"/>
      <c r="K415" s="48"/>
      <c r="L415" s="48"/>
      <c r="M415" s="48"/>
    </row>
    <row r="416" spans="6:13" ht="12.75" customHeight="1" x14ac:dyDescent="0.2">
      <c r="F416" s="7"/>
      <c r="G416" s="48"/>
      <c r="H416" s="48"/>
      <c r="I416" s="48"/>
      <c r="J416" s="48"/>
      <c r="K416" s="48"/>
      <c r="L416" s="48"/>
      <c r="M416" s="48"/>
    </row>
    <row r="417" spans="6:13" ht="12.75" customHeight="1" x14ac:dyDescent="0.2">
      <c r="F417" s="7"/>
      <c r="G417" s="48"/>
      <c r="H417" s="48"/>
      <c r="I417" s="48"/>
      <c r="J417" s="48"/>
      <c r="K417" s="48"/>
      <c r="L417" s="48"/>
      <c r="M417" s="48"/>
    </row>
    <row r="418" spans="6:13" ht="12.75" customHeight="1" x14ac:dyDescent="0.2">
      <c r="F418" s="7"/>
      <c r="G418" s="48"/>
      <c r="H418" s="48"/>
      <c r="I418" s="48"/>
      <c r="J418" s="48"/>
      <c r="K418" s="48"/>
      <c r="L418" s="48"/>
      <c r="M418" s="48"/>
    </row>
    <row r="419" spans="6:13" ht="12.75" customHeight="1" x14ac:dyDescent="0.2">
      <c r="F419" s="7"/>
      <c r="G419" s="48"/>
      <c r="H419" s="48"/>
      <c r="I419" s="48"/>
      <c r="J419" s="48"/>
      <c r="K419" s="48"/>
      <c r="L419" s="48"/>
      <c r="M419" s="48"/>
    </row>
    <row r="420" spans="6:13" ht="12.75" customHeight="1" x14ac:dyDescent="0.2">
      <c r="F420" s="7"/>
      <c r="G420" s="48"/>
      <c r="H420" s="48"/>
      <c r="I420" s="48"/>
      <c r="J420" s="48"/>
      <c r="K420" s="48"/>
      <c r="L420" s="48"/>
      <c r="M420" s="48"/>
    </row>
    <row r="421" spans="6:13" ht="12.75" customHeight="1" x14ac:dyDescent="0.2">
      <c r="F421" s="7"/>
      <c r="G421" s="48"/>
      <c r="H421" s="48"/>
      <c r="I421" s="48"/>
      <c r="J421" s="48"/>
      <c r="K421" s="48"/>
      <c r="L421" s="48"/>
      <c r="M421" s="48"/>
    </row>
    <row r="422" spans="6:13" ht="12.75" customHeight="1" x14ac:dyDescent="0.2">
      <c r="F422" s="7"/>
      <c r="G422" s="48"/>
      <c r="H422" s="48"/>
      <c r="I422" s="48"/>
      <c r="J422" s="48"/>
      <c r="K422" s="48"/>
      <c r="L422" s="48"/>
      <c r="M422" s="48"/>
    </row>
    <row r="423" spans="6:13" ht="12.75" customHeight="1" x14ac:dyDescent="0.2">
      <c r="F423" s="7"/>
      <c r="G423" s="48"/>
      <c r="H423" s="48"/>
      <c r="I423" s="48"/>
      <c r="J423" s="48"/>
      <c r="K423" s="48"/>
      <c r="L423" s="48"/>
      <c r="M423" s="48"/>
    </row>
    <row r="424" spans="6:13" ht="12.75" customHeight="1" x14ac:dyDescent="0.2">
      <c r="F424" s="7"/>
      <c r="G424" s="48"/>
      <c r="H424" s="48"/>
      <c r="I424" s="48"/>
      <c r="J424" s="48"/>
      <c r="K424" s="48"/>
      <c r="L424" s="48"/>
      <c r="M424" s="48"/>
    </row>
    <row r="425" spans="6:13" ht="12.75" customHeight="1" x14ac:dyDescent="0.2">
      <c r="F425" s="7"/>
      <c r="G425" s="48"/>
      <c r="H425" s="48"/>
      <c r="I425" s="48"/>
      <c r="J425" s="48"/>
      <c r="K425" s="48"/>
      <c r="L425" s="48"/>
      <c r="M425" s="48"/>
    </row>
    <row r="426" spans="6:13" ht="12.75" customHeight="1" x14ac:dyDescent="0.2">
      <c r="F426" s="7"/>
      <c r="G426" s="48"/>
      <c r="H426" s="48"/>
      <c r="I426" s="48"/>
      <c r="J426" s="48"/>
      <c r="K426" s="48"/>
      <c r="L426" s="48"/>
      <c r="M426" s="48"/>
    </row>
    <row r="427" spans="6:13" ht="12.75" customHeight="1" x14ac:dyDescent="0.2">
      <c r="F427" s="7"/>
      <c r="G427" s="48"/>
      <c r="H427" s="48"/>
      <c r="I427" s="48"/>
      <c r="J427" s="48"/>
      <c r="K427" s="48"/>
      <c r="L427" s="48"/>
      <c r="M427" s="48"/>
    </row>
    <row r="428" spans="6:13" ht="12.75" customHeight="1" x14ac:dyDescent="0.2">
      <c r="F428" s="7"/>
      <c r="G428" s="48"/>
      <c r="H428" s="48"/>
      <c r="I428" s="48"/>
      <c r="J428" s="48"/>
      <c r="K428" s="48"/>
      <c r="L428" s="48"/>
      <c r="M428" s="48"/>
    </row>
    <row r="429" spans="6:13" ht="12.75" customHeight="1" x14ac:dyDescent="0.2">
      <c r="F429" s="7"/>
      <c r="G429" s="48"/>
      <c r="H429" s="48"/>
      <c r="I429" s="48"/>
      <c r="J429" s="48"/>
      <c r="K429" s="48"/>
      <c r="L429" s="48"/>
      <c r="M429" s="48"/>
    </row>
    <row r="430" spans="6:13" ht="12.75" customHeight="1" x14ac:dyDescent="0.2">
      <c r="F430" s="7"/>
      <c r="G430" s="48"/>
      <c r="H430" s="48"/>
      <c r="I430" s="48"/>
      <c r="J430" s="48"/>
      <c r="K430" s="48"/>
      <c r="L430" s="48"/>
      <c r="M430" s="48"/>
    </row>
    <row r="431" spans="6:13" ht="12.75" customHeight="1" x14ac:dyDescent="0.2">
      <c r="F431" s="7"/>
      <c r="G431" s="48"/>
      <c r="H431" s="48"/>
      <c r="I431" s="48"/>
      <c r="J431" s="48"/>
      <c r="K431" s="48"/>
      <c r="L431" s="48"/>
      <c r="M431" s="48"/>
    </row>
    <row r="432" spans="6:13" ht="12.75" customHeight="1" x14ac:dyDescent="0.2">
      <c r="F432" s="7"/>
      <c r="G432" s="48"/>
      <c r="H432" s="48"/>
      <c r="I432" s="48"/>
      <c r="J432" s="48"/>
      <c r="K432" s="48"/>
      <c r="L432" s="48"/>
      <c r="M432" s="48"/>
    </row>
    <row r="433" spans="6:13" ht="12.75" customHeight="1" x14ac:dyDescent="0.2">
      <c r="F433" s="7"/>
      <c r="G433" s="48"/>
      <c r="H433" s="48"/>
      <c r="I433" s="48"/>
      <c r="J433" s="48"/>
      <c r="K433" s="48"/>
      <c r="L433" s="48"/>
      <c r="M433" s="48"/>
    </row>
    <row r="434" spans="6:13" ht="12.75" customHeight="1" x14ac:dyDescent="0.2">
      <c r="F434" s="7"/>
      <c r="G434" s="48"/>
      <c r="H434" s="48"/>
      <c r="I434" s="48"/>
      <c r="J434" s="48"/>
      <c r="K434" s="48"/>
      <c r="L434" s="48"/>
      <c r="M434" s="48"/>
    </row>
    <row r="435" spans="6:13" ht="12.75" customHeight="1" x14ac:dyDescent="0.2">
      <c r="F435" s="7"/>
      <c r="G435" s="48"/>
      <c r="H435" s="48"/>
      <c r="I435" s="48"/>
      <c r="J435" s="48"/>
      <c r="K435" s="48"/>
      <c r="L435" s="48"/>
      <c r="M435" s="48"/>
    </row>
    <row r="436" spans="6:13" ht="12.75" customHeight="1" x14ac:dyDescent="0.2">
      <c r="F436" s="7"/>
      <c r="G436" s="48"/>
      <c r="H436" s="48"/>
      <c r="I436" s="48"/>
      <c r="J436" s="48"/>
      <c r="K436" s="48"/>
      <c r="L436" s="48"/>
      <c r="M436" s="48"/>
    </row>
    <row r="437" spans="6:13" ht="12.75" customHeight="1" x14ac:dyDescent="0.2">
      <c r="F437" s="7"/>
      <c r="G437" s="48"/>
      <c r="H437" s="48"/>
      <c r="I437" s="48"/>
      <c r="J437" s="48"/>
      <c r="K437" s="48"/>
      <c r="L437" s="48"/>
      <c r="M437" s="48"/>
    </row>
    <row r="438" spans="6:13" ht="12.75" customHeight="1" x14ac:dyDescent="0.2">
      <c r="F438" s="7"/>
      <c r="G438" s="48"/>
      <c r="H438" s="48"/>
      <c r="I438" s="48"/>
      <c r="J438" s="48"/>
      <c r="K438" s="48"/>
      <c r="L438" s="48"/>
      <c r="M438" s="48"/>
    </row>
    <row r="439" spans="6:13" ht="12.75" customHeight="1" x14ac:dyDescent="0.2">
      <c r="F439" s="7"/>
      <c r="G439" s="48"/>
      <c r="H439" s="48"/>
      <c r="I439" s="48"/>
      <c r="J439" s="48"/>
      <c r="K439" s="48"/>
      <c r="L439" s="48"/>
      <c r="M439" s="48"/>
    </row>
    <row r="440" spans="6:13" ht="12.75" customHeight="1" x14ac:dyDescent="0.2">
      <c r="F440" s="7"/>
      <c r="G440" s="48"/>
      <c r="H440" s="48"/>
      <c r="I440" s="48"/>
      <c r="J440" s="48"/>
      <c r="K440" s="48"/>
      <c r="L440" s="48"/>
      <c r="M440" s="48"/>
    </row>
    <row r="441" spans="6:13" ht="12.75" customHeight="1" x14ac:dyDescent="0.2">
      <c r="F441" s="7"/>
      <c r="G441" s="48"/>
      <c r="H441" s="48"/>
      <c r="I441" s="48"/>
      <c r="J441" s="48"/>
      <c r="K441" s="48"/>
      <c r="L441" s="48"/>
      <c r="M441" s="48"/>
    </row>
    <row r="442" spans="6:13" ht="12.75" customHeight="1" x14ac:dyDescent="0.2">
      <c r="F442" s="7"/>
      <c r="G442" s="48"/>
      <c r="H442" s="48"/>
      <c r="I442" s="48"/>
      <c r="J442" s="48"/>
      <c r="K442" s="48"/>
      <c r="L442" s="48"/>
      <c r="M442" s="48"/>
    </row>
    <row r="443" spans="6:13" ht="12.75" customHeight="1" x14ac:dyDescent="0.2">
      <c r="F443" s="7"/>
      <c r="G443" s="48"/>
      <c r="H443" s="48"/>
      <c r="I443" s="48"/>
      <c r="J443" s="48"/>
      <c r="K443" s="48"/>
      <c r="L443" s="48"/>
      <c r="M443" s="48"/>
    </row>
    <row r="444" spans="6:13" ht="12.75" customHeight="1" x14ac:dyDescent="0.2">
      <c r="F444" s="7"/>
      <c r="G444" s="48"/>
      <c r="H444" s="48"/>
      <c r="I444" s="48"/>
      <c r="J444" s="48"/>
      <c r="K444" s="48"/>
      <c r="L444" s="48"/>
      <c r="M444" s="48"/>
    </row>
    <row r="445" spans="6:13" ht="12.75" customHeight="1" x14ac:dyDescent="0.2">
      <c r="F445" s="7"/>
      <c r="G445" s="48"/>
      <c r="H445" s="48"/>
      <c r="I445" s="48"/>
      <c r="J445" s="48"/>
      <c r="K445" s="48"/>
      <c r="L445" s="48"/>
      <c r="M445" s="48"/>
    </row>
    <row r="446" spans="6:13" ht="12.75" customHeight="1" x14ac:dyDescent="0.2">
      <c r="F446" s="7"/>
      <c r="G446" s="48"/>
      <c r="H446" s="48"/>
      <c r="I446" s="48"/>
      <c r="J446" s="48"/>
      <c r="K446" s="48"/>
      <c r="L446" s="48"/>
      <c r="M446" s="48"/>
    </row>
    <row r="447" spans="6:13" ht="12.75" customHeight="1" x14ac:dyDescent="0.2">
      <c r="F447" s="7"/>
      <c r="G447" s="48"/>
      <c r="H447" s="48"/>
      <c r="I447" s="48"/>
      <c r="J447" s="48"/>
      <c r="K447" s="48"/>
      <c r="L447" s="48"/>
      <c r="M447" s="48"/>
    </row>
    <row r="448" spans="6:13" ht="12.75" customHeight="1" x14ac:dyDescent="0.2">
      <c r="F448" s="7"/>
      <c r="G448" s="48"/>
      <c r="H448" s="48"/>
      <c r="I448" s="48"/>
      <c r="J448" s="48"/>
      <c r="K448" s="48"/>
      <c r="L448" s="48"/>
      <c r="M448" s="48"/>
    </row>
    <row r="449" spans="6:13" ht="12.75" customHeight="1" x14ac:dyDescent="0.2">
      <c r="F449" s="7"/>
      <c r="G449" s="48"/>
      <c r="H449" s="48"/>
      <c r="I449" s="48"/>
      <c r="J449" s="48"/>
      <c r="K449" s="48"/>
      <c r="L449" s="48"/>
      <c r="M449" s="48"/>
    </row>
    <row r="450" spans="6:13" ht="12.75" customHeight="1" x14ac:dyDescent="0.2">
      <c r="F450" s="7"/>
      <c r="G450" s="48"/>
      <c r="H450" s="48"/>
      <c r="I450" s="48"/>
      <c r="J450" s="48"/>
      <c r="K450" s="48"/>
      <c r="L450" s="48"/>
      <c r="M450" s="48"/>
    </row>
    <row r="451" spans="6:13" ht="12.75" customHeight="1" x14ac:dyDescent="0.2">
      <c r="F451" s="7"/>
      <c r="G451" s="48"/>
      <c r="H451" s="48"/>
      <c r="I451" s="48"/>
      <c r="J451" s="48"/>
      <c r="K451" s="48"/>
      <c r="L451" s="48"/>
      <c r="M451" s="48"/>
    </row>
    <row r="452" spans="6:13" ht="12.75" customHeight="1" x14ac:dyDescent="0.2">
      <c r="F452" s="7"/>
      <c r="G452" s="48"/>
      <c r="H452" s="48"/>
      <c r="I452" s="48"/>
      <c r="J452" s="48"/>
      <c r="K452" s="48"/>
      <c r="L452" s="48"/>
      <c r="M452" s="48"/>
    </row>
    <row r="453" spans="6:13" ht="12.75" customHeight="1" x14ac:dyDescent="0.2">
      <c r="F453" s="7"/>
      <c r="G453" s="48"/>
      <c r="H453" s="48"/>
      <c r="I453" s="48"/>
      <c r="J453" s="48"/>
      <c r="K453" s="48"/>
      <c r="L453" s="48"/>
      <c r="M453" s="48"/>
    </row>
    <row r="454" spans="6:13" ht="12.75" customHeight="1" x14ac:dyDescent="0.2">
      <c r="F454" s="7"/>
      <c r="G454" s="48"/>
      <c r="H454" s="48"/>
      <c r="I454" s="48"/>
      <c r="J454" s="48"/>
      <c r="K454" s="48"/>
      <c r="L454" s="48"/>
      <c r="M454" s="48"/>
    </row>
    <row r="455" spans="6:13" ht="12.75" customHeight="1" x14ac:dyDescent="0.2">
      <c r="F455" s="7"/>
      <c r="G455" s="48"/>
      <c r="H455" s="48"/>
      <c r="I455" s="48"/>
      <c r="J455" s="48"/>
      <c r="K455" s="48"/>
      <c r="L455" s="48"/>
      <c r="M455" s="48"/>
    </row>
    <row r="456" spans="6:13" ht="12.75" customHeight="1" x14ac:dyDescent="0.2">
      <c r="F456" s="7"/>
      <c r="G456" s="48"/>
      <c r="H456" s="48"/>
      <c r="I456" s="48"/>
      <c r="J456" s="48"/>
      <c r="K456" s="48"/>
      <c r="L456" s="48"/>
      <c r="M456" s="48"/>
    </row>
    <row r="457" spans="6:13" ht="12.75" customHeight="1" x14ac:dyDescent="0.2">
      <c r="F457" s="7"/>
      <c r="G457" s="48"/>
      <c r="H457" s="48"/>
      <c r="I457" s="48"/>
      <c r="J457" s="48"/>
      <c r="K457" s="48"/>
      <c r="L457" s="48"/>
      <c r="M457" s="48"/>
    </row>
    <row r="458" spans="6:13" ht="12.75" customHeight="1" x14ac:dyDescent="0.2">
      <c r="F458" s="7"/>
      <c r="G458" s="48"/>
      <c r="H458" s="48"/>
      <c r="I458" s="48"/>
      <c r="J458" s="48"/>
      <c r="K458" s="48"/>
      <c r="L458" s="48"/>
      <c r="M458" s="48"/>
    </row>
    <row r="459" spans="6:13" ht="12.75" customHeight="1" x14ac:dyDescent="0.2">
      <c r="F459" s="7"/>
      <c r="G459" s="48"/>
      <c r="H459" s="48"/>
      <c r="I459" s="48"/>
      <c r="J459" s="48"/>
      <c r="K459" s="48"/>
      <c r="L459" s="48"/>
      <c r="M459" s="48"/>
    </row>
    <row r="460" spans="6:13" ht="12.75" customHeight="1" x14ac:dyDescent="0.2">
      <c r="F460" s="7"/>
      <c r="G460" s="48"/>
      <c r="H460" s="48"/>
      <c r="I460" s="48"/>
      <c r="J460" s="48"/>
      <c r="K460" s="48"/>
      <c r="L460" s="48"/>
      <c r="M460" s="48"/>
    </row>
    <row r="461" spans="6:13" ht="12.75" customHeight="1" x14ac:dyDescent="0.2">
      <c r="F461" s="7"/>
      <c r="G461" s="48"/>
      <c r="H461" s="48"/>
      <c r="I461" s="48"/>
      <c r="J461" s="48"/>
      <c r="K461" s="48"/>
      <c r="L461" s="48"/>
      <c r="M461" s="48"/>
    </row>
    <row r="462" spans="6:13" ht="12.75" customHeight="1" x14ac:dyDescent="0.2">
      <c r="F462" s="7"/>
      <c r="G462" s="48"/>
      <c r="H462" s="48"/>
      <c r="I462" s="48"/>
      <c r="J462" s="48"/>
      <c r="K462" s="48"/>
      <c r="L462" s="48"/>
      <c r="M462" s="48"/>
    </row>
    <row r="463" spans="6:13" ht="12.75" customHeight="1" x14ac:dyDescent="0.2">
      <c r="F463" s="7"/>
      <c r="G463" s="48"/>
      <c r="H463" s="48"/>
      <c r="I463" s="48"/>
      <c r="J463" s="48"/>
      <c r="K463" s="48"/>
      <c r="L463" s="48"/>
      <c r="M463" s="48"/>
    </row>
    <row r="464" spans="6:13" ht="12.75" customHeight="1" x14ac:dyDescent="0.2">
      <c r="F464" s="7"/>
      <c r="G464" s="48"/>
      <c r="H464" s="48"/>
      <c r="I464" s="48"/>
      <c r="J464" s="48"/>
      <c r="K464" s="48"/>
      <c r="L464" s="48"/>
      <c r="M464" s="48"/>
    </row>
    <row r="465" spans="6:13" ht="12.75" customHeight="1" x14ac:dyDescent="0.2">
      <c r="F465" s="7"/>
      <c r="G465" s="48"/>
      <c r="H465" s="48"/>
      <c r="I465" s="48"/>
      <c r="J465" s="48"/>
      <c r="K465" s="48"/>
      <c r="L465" s="48"/>
      <c r="M465" s="48"/>
    </row>
    <row r="466" spans="6:13" ht="12.75" customHeight="1" x14ac:dyDescent="0.2">
      <c r="F466" s="7"/>
      <c r="G466" s="48"/>
      <c r="H466" s="48"/>
      <c r="I466" s="48"/>
      <c r="J466" s="48"/>
      <c r="K466" s="48"/>
      <c r="L466" s="48"/>
      <c r="M466" s="48"/>
    </row>
    <row r="467" spans="6:13" ht="12.75" customHeight="1" x14ac:dyDescent="0.2">
      <c r="F467" s="7"/>
      <c r="G467" s="48"/>
      <c r="H467" s="48"/>
      <c r="I467" s="48"/>
      <c r="J467" s="48"/>
      <c r="K467" s="48"/>
      <c r="L467" s="48"/>
      <c r="M467" s="48"/>
    </row>
    <row r="468" spans="6:13" ht="12.75" customHeight="1" x14ac:dyDescent="0.2">
      <c r="F468" s="7"/>
      <c r="G468" s="48"/>
      <c r="H468" s="48"/>
      <c r="I468" s="48"/>
      <c r="J468" s="48"/>
      <c r="K468" s="48"/>
      <c r="L468" s="48"/>
      <c r="M468" s="48"/>
    </row>
    <row r="469" spans="6:13" ht="12.75" customHeight="1" x14ac:dyDescent="0.2">
      <c r="F469" s="7"/>
      <c r="G469" s="48"/>
      <c r="H469" s="48"/>
      <c r="I469" s="48"/>
      <c r="J469" s="48"/>
      <c r="K469" s="48"/>
      <c r="L469" s="48"/>
      <c r="M469" s="48"/>
    </row>
    <row r="470" spans="6:13" ht="12.75" customHeight="1" x14ac:dyDescent="0.2">
      <c r="F470" s="7"/>
      <c r="G470" s="48"/>
      <c r="H470" s="48"/>
      <c r="I470" s="48"/>
      <c r="J470" s="48"/>
      <c r="K470" s="48"/>
      <c r="L470" s="48"/>
      <c r="M470" s="48"/>
    </row>
    <row r="471" spans="6:13" ht="12.75" customHeight="1" x14ac:dyDescent="0.2">
      <c r="F471" s="7"/>
      <c r="G471" s="48"/>
      <c r="H471" s="48"/>
      <c r="I471" s="48"/>
      <c r="J471" s="48"/>
      <c r="K471" s="48"/>
      <c r="L471" s="48"/>
      <c r="M471" s="48"/>
    </row>
    <row r="472" spans="6:13" ht="12.75" customHeight="1" x14ac:dyDescent="0.2">
      <c r="F472" s="7"/>
      <c r="G472" s="48"/>
      <c r="H472" s="48"/>
      <c r="I472" s="48"/>
      <c r="J472" s="48"/>
      <c r="K472" s="48"/>
      <c r="L472" s="48"/>
      <c r="M472" s="48"/>
    </row>
    <row r="473" spans="6:13" ht="12.75" customHeight="1" x14ac:dyDescent="0.2">
      <c r="F473" s="7"/>
      <c r="G473" s="48"/>
      <c r="H473" s="48"/>
      <c r="I473" s="48"/>
      <c r="J473" s="48"/>
      <c r="K473" s="48"/>
      <c r="L473" s="48"/>
      <c r="M473" s="48"/>
    </row>
    <row r="474" spans="6:13" ht="12.75" customHeight="1" x14ac:dyDescent="0.2">
      <c r="F474" s="7"/>
      <c r="G474" s="48"/>
      <c r="H474" s="48"/>
      <c r="I474" s="48"/>
      <c r="J474" s="48"/>
      <c r="K474" s="48"/>
      <c r="L474" s="48"/>
      <c r="M474" s="48"/>
    </row>
    <row r="475" spans="6:13" ht="12.75" customHeight="1" x14ac:dyDescent="0.2">
      <c r="F475" s="7"/>
      <c r="G475" s="48"/>
      <c r="H475" s="48"/>
      <c r="I475" s="48"/>
      <c r="J475" s="48"/>
      <c r="K475" s="48"/>
      <c r="L475" s="48"/>
      <c r="M475" s="48"/>
    </row>
    <row r="476" spans="6:13" ht="12.75" customHeight="1" x14ac:dyDescent="0.2">
      <c r="F476" s="7"/>
      <c r="G476" s="48"/>
      <c r="H476" s="48"/>
      <c r="I476" s="48"/>
      <c r="J476" s="48"/>
      <c r="K476" s="48"/>
      <c r="L476" s="48"/>
      <c r="M476" s="48"/>
    </row>
    <row r="477" spans="6:13" ht="12.75" customHeight="1" x14ac:dyDescent="0.2">
      <c r="F477" s="7"/>
      <c r="G477" s="48"/>
      <c r="H477" s="48"/>
      <c r="I477" s="48"/>
      <c r="J477" s="48"/>
      <c r="K477" s="48"/>
      <c r="L477" s="48"/>
      <c r="M477" s="48"/>
    </row>
    <row r="478" spans="6:13" ht="12.75" customHeight="1" x14ac:dyDescent="0.2">
      <c r="F478" s="7"/>
      <c r="G478" s="48"/>
      <c r="H478" s="48"/>
      <c r="I478" s="48"/>
      <c r="J478" s="48"/>
      <c r="K478" s="48"/>
      <c r="L478" s="48"/>
      <c r="M478" s="48"/>
    </row>
    <row r="479" spans="6:13" ht="12.75" customHeight="1" x14ac:dyDescent="0.2">
      <c r="F479" s="7"/>
      <c r="G479" s="48"/>
      <c r="H479" s="48"/>
      <c r="I479" s="48"/>
      <c r="J479" s="48"/>
      <c r="K479" s="48"/>
      <c r="L479" s="48"/>
      <c r="M479" s="48"/>
    </row>
    <row r="480" spans="6:13" ht="12.75" customHeight="1" x14ac:dyDescent="0.2">
      <c r="F480" s="7"/>
      <c r="G480" s="48"/>
      <c r="H480" s="48"/>
      <c r="I480" s="48"/>
      <c r="J480" s="48"/>
      <c r="K480" s="48"/>
      <c r="L480" s="48"/>
      <c r="M480" s="48"/>
    </row>
    <row r="481" spans="6:13" ht="12.75" customHeight="1" x14ac:dyDescent="0.2">
      <c r="F481" s="7"/>
      <c r="G481" s="48"/>
      <c r="H481" s="48"/>
      <c r="I481" s="48"/>
      <c r="J481" s="48"/>
      <c r="K481" s="48"/>
      <c r="L481" s="48"/>
      <c r="M481" s="48"/>
    </row>
    <row r="482" spans="6:13" ht="12.75" customHeight="1" x14ac:dyDescent="0.2">
      <c r="F482" s="7"/>
      <c r="G482" s="48"/>
      <c r="H482" s="48"/>
      <c r="I482" s="48"/>
      <c r="J482" s="48"/>
      <c r="K482" s="48"/>
      <c r="L482" s="48"/>
      <c r="M482" s="48"/>
    </row>
    <row r="483" spans="6:13" ht="12.75" customHeight="1" x14ac:dyDescent="0.2">
      <c r="F483" s="7"/>
      <c r="G483" s="48"/>
      <c r="H483" s="48"/>
      <c r="I483" s="48"/>
      <c r="J483" s="48"/>
      <c r="K483" s="48"/>
      <c r="L483" s="48"/>
      <c r="M483" s="48"/>
    </row>
    <row r="484" spans="6:13" ht="12.75" customHeight="1" x14ac:dyDescent="0.2">
      <c r="F484" s="7"/>
      <c r="G484" s="48"/>
      <c r="H484" s="48"/>
      <c r="I484" s="48"/>
      <c r="J484" s="48"/>
      <c r="K484" s="48"/>
      <c r="L484" s="48"/>
      <c r="M484" s="48"/>
    </row>
    <row r="485" spans="6:13" ht="12.75" customHeight="1" x14ac:dyDescent="0.2">
      <c r="F485" s="7"/>
      <c r="G485" s="48"/>
      <c r="H485" s="48"/>
      <c r="I485" s="48"/>
      <c r="J485" s="48"/>
      <c r="K485" s="48"/>
      <c r="L485" s="48"/>
      <c r="M485" s="48"/>
    </row>
    <row r="486" spans="6:13" ht="12.75" customHeight="1" x14ac:dyDescent="0.2">
      <c r="F486" s="7"/>
      <c r="G486" s="48"/>
      <c r="H486" s="48"/>
      <c r="I486" s="48"/>
      <c r="J486" s="48"/>
      <c r="K486" s="48"/>
      <c r="L486" s="48"/>
      <c r="M486" s="48"/>
    </row>
    <row r="487" spans="6:13" ht="12.75" customHeight="1" x14ac:dyDescent="0.2">
      <c r="F487" s="7"/>
      <c r="G487" s="48"/>
      <c r="H487" s="48"/>
      <c r="I487" s="48"/>
      <c r="J487" s="48"/>
      <c r="K487" s="48"/>
      <c r="L487" s="48"/>
      <c r="M487" s="48"/>
    </row>
    <row r="488" spans="6:13" ht="12.75" customHeight="1" x14ac:dyDescent="0.2">
      <c r="F488" s="7"/>
      <c r="G488" s="48"/>
      <c r="H488" s="48"/>
      <c r="I488" s="48"/>
      <c r="J488" s="48"/>
      <c r="K488" s="48"/>
      <c r="L488" s="48"/>
      <c r="M488" s="48"/>
    </row>
    <row r="489" spans="6:13" ht="12.75" customHeight="1" x14ac:dyDescent="0.2">
      <c r="F489" s="7"/>
      <c r="G489" s="48"/>
      <c r="H489" s="48"/>
      <c r="I489" s="48"/>
      <c r="J489" s="48"/>
      <c r="K489" s="48"/>
      <c r="L489" s="48"/>
      <c r="M489" s="48"/>
    </row>
    <row r="490" spans="6:13" ht="12.75" customHeight="1" x14ac:dyDescent="0.2">
      <c r="F490" s="7"/>
      <c r="G490" s="48"/>
      <c r="H490" s="48"/>
      <c r="I490" s="48"/>
      <c r="J490" s="48"/>
      <c r="K490" s="48"/>
      <c r="L490" s="48"/>
      <c r="M490" s="48"/>
    </row>
    <row r="491" spans="6:13" ht="12.75" customHeight="1" x14ac:dyDescent="0.2">
      <c r="F491" s="7"/>
      <c r="G491" s="48"/>
      <c r="H491" s="48"/>
      <c r="I491" s="48"/>
      <c r="J491" s="48"/>
      <c r="K491" s="48"/>
      <c r="L491" s="48"/>
      <c r="M491" s="48"/>
    </row>
    <row r="492" spans="6:13" ht="12.75" customHeight="1" x14ac:dyDescent="0.2">
      <c r="F492" s="7"/>
      <c r="G492" s="48"/>
      <c r="H492" s="48"/>
      <c r="I492" s="48"/>
      <c r="J492" s="48"/>
      <c r="K492" s="48"/>
      <c r="L492" s="48"/>
      <c r="M492" s="48"/>
    </row>
    <row r="493" spans="6:13" ht="12.75" customHeight="1" x14ac:dyDescent="0.2">
      <c r="F493" s="7"/>
      <c r="G493" s="48"/>
      <c r="H493" s="48"/>
      <c r="I493" s="48"/>
      <c r="J493" s="48"/>
      <c r="K493" s="48"/>
      <c r="L493" s="48"/>
      <c r="M493" s="48"/>
    </row>
    <row r="494" spans="6:13" ht="12.75" customHeight="1" x14ac:dyDescent="0.2">
      <c r="F494" s="7"/>
      <c r="G494" s="48"/>
      <c r="H494" s="48"/>
      <c r="I494" s="48"/>
      <c r="J494" s="48"/>
      <c r="K494" s="48"/>
      <c r="L494" s="48"/>
      <c r="M494" s="48"/>
    </row>
    <row r="495" spans="6:13" ht="12.75" customHeight="1" x14ac:dyDescent="0.2">
      <c r="F495" s="7"/>
      <c r="G495" s="48"/>
      <c r="H495" s="48"/>
      <c r="I495" s="48"/>
      <c r="J495" s="48"/>
      <c r="K495" s="48"/>
      <c r="L495" s="48"/>
      <c r="M495" s="48"/>
    </row>
    <row r="496" spans="6:13" ht="12.75" customHeight="1" x14ac:dyDescent="0.2">
      <c r="F496" s="7"/>
      <c r="G496" s="48"/>
      <c r="H496" s="48"/>
      <c r="I496" s="48"/>
      <c r="J496" s="48"/>
      <c r="K496" s="48"/>
      <c r="L496" s="48"/>
      <c r="M496" s="48"/>
    </row>
    <row r="497" spans="6:13" ht="12.75" customHeight="1" x14ac:dyDescent="0.2">
      <c r="F497" s="7"/>
      <c r="G497" s="48"/>
      <c r="H497" s="48"/>
      <c r="I497" s="48"/>
      <c r="J497" s="48"/>
      <c r="K497" s="48"/>
      <c r="L497" s="48"/>
      <c r="M497" s="48"/>
    </row>
    <row r="498" spans="6:13" ht="12.75" customHeight="1" x14ac:dyDescent="0.2">
      <c r="F498" s="7"/>
      <c r="G498" s="48"/>
      <c r="H498" s="48"/>
      <c r="I498" s="48"/>
      <c r="J498" s="48"/>
      <c r="K498" s="48"/>
      <c r="L498" s="48"/>
      <c r="M498" s="48"/>
    </row>
    <row r="499" spans="6:13" ht="12.75" customHeight="1" x14ac:dyDescent="0.2">
      <c r="F499" s="7"/>
      <c r="G499" s="48"/>
      <c r="H499" s="48"/>
      <c r="I499" s="48"/>
      <c r="J499" s="48"/>
      <c r="K499" s="48"/>
      <c r="L499" s="48"/>
      <c r="M499" s="48"/>
    </row>
    <row r="500" spans="6:13" ht="12.75" customHeight="1" x14ac:dyDescent="0.2">
      <c r="F500" s="7"/>
      <c r="G500" s="48"/>
      <c r="H500" s="48"/>
      <c r="I500" s="48"/>
      <c r="J500" s="48"/>
      <c r="K500" s="48"/>
      <c r="L500" s="48"/>
      <c r="M500" s="48"/>
    </row>
    <row r="501" spans="6:13" ht="12.75" customHeight="1" x14ac:dyDescent="0.2">
      <c r="F501" s="7"/>
      <c r="G501" s="48"/>
      <c r="H501" s="48"/>
      <c r="I501" s="48"/>
      <c r="J501" s="48"/>
      <c r="K501" s="48"/>
      <c r="L501" s="48"/>
      <c r="M501" s="48"/>
    </row>
    <row r="502" spans="6:13" ht="12.75" customHeight="1" x14ac:dyDescent="0.2">
      <c r="F502" s="7"/>
      <c r="G502" s="48"/>
      <c r="H502" s="48"/>
      <c r="I502" s="48"/>
      <c r="J502" s="48"/>
      <c r="K502" s="48"/>
      <c r="L502" s="48"/>
      <c r="M502" s="48"/>
    </row>
    <row r="503" spans="6:13" ht="12.75" customHeight="1" x14ac:dyDescent="0.2">
      <c r="F503" s="7"/>
      <c r="G503" s="48"/>
      <c r="H503" s="48"/>
      <c r="I503" s="48"/>
      <c r="J503" s="48"/>
      <c r="K503" s="48"/>
      <c r="L503" s="48"/>
      <c r="M503" s="48"/>
    </row>
    <row r="504" spans="6:13" ht="12.75" customHeight="1" x14ac:dyDescent="0.2">
      <c r="F504" s="7"/>
      <c r="G504" s="48"/>
      <c r="H504" s="48"/>
      <c r="I504" s="48"/>
      <c r="J504" s="48"/>
      <c r="K504" s="48"/>
      <c r="L504" s="48"/>
      <c r="M504" s="48"/>
    </row>
    <row r="505" spans="6:13" ht="12.75" customHeight="1" x14ac:dyDescent="0.2">
      <c r="F505" s="7"/>
      <c r="G505" s="48"/>
      <c r="H505" s="48"/>
      <c r="I505" s="48"/>
      <c r="J505" s="48"/>
      <c r="K505" s="48"/>
      <c r="L505" s="48"/>
      <c r="M505" s="48"/>
    </row>
    <row r="506" spans="6:13" ht="12.75" customHeight="1" x14ac:dyDescent="0.2">
      <c r="F506" s="7"/>
      <c r="G506" s="48"/>
      <c r="H506" s="48"/>
      <c r="I506" s="48"/>
      <c r="J506" s="48"/>
      <c r="K506" s="48"/>
      <c r="L506" s="48"/>
      <c r="M506" s="48"/>
    </row>
    <row r="507" spans="6:13" ht="12.75" customHeight="1" x14ac:dyDescent="0.2">
      <c r="F507" s="7"/>
      <c r="G507" s="48"/>
      <c r="H507" s="48"/>
      <c r="I507" s="48"/>
      <c r="J507" s="48"/>
      <c r="K507" s="48"/>
      <c r="L507" s="48"/>
      <c r="M507" s="48"/>
    </row>
    <row r="508" spans="6:13" ht="12.75" customHeight="1" x14ac:dyDescent="0.2">
      <c r="F508" s="7"/>
      <c r="G508" s="48"/>
      <c r="H508" s="48"/>
      <c r="I508" s="48"/>
      <c r="J508" s="48"/>
      <c r="K508" s="48"/>
      <c r="L508" s="48"/>
      <c r="M508" s="48"/>
    </row>
    <row r="509" spans="6:13" ht="12.75" customHeight="1" x14ac:dyDescent="0.2">
      <c r="F509" s="7"/>
      <c r="G509" s="48"/>
      <c r="H509" s="48"/>
      <c r="I509" s="48"/>
      <c r="J509" s="48"/>
      <c r="K509" s="48"/>
      <c r="L509" s="48"/>
      <c r="M509" s="48"/>
    </row>
    <row r="510" spans="6:13" ht="12.75" customHeight="1" x14ac:dyDescent="0.2">
      <c r="F510" s="7"/>
      <c r="G510" s="48"/>
      <c r="H510" s="48"/>
      <c r="I510" s="48"/>
      <c r="J510" s="48"/>
      <c r="K510" s="48"/>
      <c r="L510" s="48"/>
      <c r="M510" s="48"/>
    </row>
    <row r="511" spans="6:13" ht="12.75" customHeight="1" x14ac:dyDescent="0.2">
      <c r="F511" s="7"/>
      <c r="G511" s="48"/>
      <c r="H511" s="48"/>
      <c r="I511" s="48"/>
      <c r="J511" s="48"/>
      <c r="K511" s="48"/>
      <c r="L511" s="48"/>
      <c r="M511" s="48"/>
    </row>
    <row r="512" spans="6:13" ht="12.75" customHeight="1" x14ac:dyDescent="0.2">
      <c r="F512" s="7"/>
      <c r="G512" s="48"/>
      <c r="H512" s="48"/>
      <c r="I512" s="48"/>
      <c r="J512" s="48"/>
      <c r="K512" s="48"/>
      <c r="L512" s="48"/>
      <c r="M512" s="48"/>
    </row>
    <row r="513" spans="6:13" ht="12.75" customHeight="1" x14ac:dyDescent="0.2">
      <c r="F513" s="7"/>
      <c r="G513" s="48"/>
      <c r="H513" s="48"/>
      <c r="I513" s="48"/>
      <c r="J513" s="48"/>
      <c r="K513" s="48"/>
      <c r="L513" s="48"/>
      <c r="M513" s="48"/>
    </row>
    <row r="514" spans="6:13" ht="12.75" customHeight="1" x14ac:dyDescent="0.2">
      <c r="F514" s="7"/>
      <c r="G514" s="48"/>
      <c r="H514" s="48"/>
      <c r="I514" s="48"/>
      <c r="J514" s="48"/>
      <c r="K514" s="48"/>
      <c r="L514" s="48"/>
      <c r="M514" s="48"/>
    </row>
    <row r="515" spans="6:13" ht="12.75" customHeight="1" x14ac:dyDescent="0.2">
      <c r="F515" s="7"/>
      <c r="G515" s="48"/>
      <c r="H515" s="48"/>
      <c r="I515" s="48"/>
      <c r="J515" s="48"/>
      <c r="K515" s="48"/>
      <c r="L515" s="48"/>
      <c r="M515" s="48"/>
    </row>
    <row r="516" spans="6:13" ht="12.75" customHeight="1" x14ac:dyDescent="0.2">
      <c r="F516" s="7"/>
      <c r="G516" s="48"/>
      <c r="H516" s="48"/>
      <c r="I516" s="48"/>
      <c r="J516" s="48"/>
      <c r="K516" s="48"/>
      <c r="L516" s="48"/>
      <c r="M516" s="48"/>
    </row>
    <row r="517" spans="6:13" ht="12.75" customHeight="1" x14ac:dyDescent="0.2">
      <c r="F517" s="7"/>
      <c r="G517" s="48"/>
      <c r="H517" s="48"/>
      <c r="I517" s="48"/>
      <c r="J517" s="48"/>
      <c r="K517" s="48"/>
      <c r="L517" s="48"/>
      <c r="M517" s="48"/>
    </row>
    <row r="518" spans="6:13" ht="12.75" customHeight="1" x14ac:dyDescent="0.2">
      <c r="F518" s="7"/>
      <c r="G518" s="48"/>
      <c r="H518" s="48"/>
      <c r="I518" s="48"/>
      <c r="J518" s="48"/>
      <c r="K518" s="48"/>
      <c r="L518" s="48"/>
      <c r="M518" s="48"/>
    </row>
    <row r="519" spans="6:13" ht="12.75" customHeight="1" x14ac:dyDescent="0.2">
      <c r="F519" s="7"/>
      <c r="G519" s="48"/>
      <c r="H519" s="48"/>
      <c r="I519" s="48"/>
      <c r="J519" s="48"/>
      <c r="K519" s="48"/>
      <c r="L519" s="48"/>
      <c r="M519" s="48"/>
    </row>
    <row r="520" spans="6:13" ht="12.75" customHeight="1" x14ac:dyDescent="0.2">
      <c r="F520" s="7"/>
      <c r="G520" s="48"/>
      <c r="H520" s="48"/>
      <c r="I520" s="48"/>
      <c r="J520" s="48"/>
      <c r="K520" s="48"/>
      <c r="L520" s="48"/>
      <c r="M520" s="48"/>
    </row>
    <row r="521" spans="6:13" ht="12.75" customHeight="1" x14ac:dyDescent="0.2">
      <c r="F521" s="7"/>
      <c r="G521" s="48"/>
      <c r="H521" s="48"/>
      <c r="I521" s="48"/>
      <c r="J521" s="48"/>
      <c r="K521" s="48"/>
      <c r="L521" s="48"/>
      <c r="M521" s="48"/>
    </row>
    <row r="522" spans="6:13" ht="12.75" customHeight="1" x14ac:dyDescent="0.2">
      <c r="F522" s="7"/>
      <c r="G522" s="48"/>
      <c r="H522" s="48"/>
      <c r="I522" s="48"/>
      <c r="J522" s="48"/>
      <c r="K522" s="48"/>
      <c r="L522" s="48"/>
      <c r="M522" s="48"/>
    </row>
    <row r="523" spans="6:13" ht="12.75" customHeight="1" x14ac:dyDescent="0.2">
      <c r="F523" s="7"/>
      <c r="G523" s="48"/>
      <c r="H523" s="48"/>
      <c r="I523" s="48"/>
      <c r="J523" s="48"/>
      <c r="K523" s="48"/>
      <c r="L523" s="48"/>
      <c r="M523" s="48"/>
    </row>
    <row r="524" spans="6:13" ht="12.75" customHeight="1" x14ac:dyDescent="0.2">
      <c r="F524" s="7"/>
      <c r="G524" s="48"/>
      <c r="H524" s="48"/>
      <c r="I524" s="48"/>
      <c r="J524" s="48"/>
      <c r="K524" s="48"/>
      <c r="L524" s="48"/>
      <c r="M524" s="48"/>
    </row>
    <row r="525" spans="6:13" ht="12.75" customHeight="1" x14ac:dyDescent="0.2">
      <c r="F525" s="7"/>
      <c r="G525" s="48"/>
      <c r="H525" s="48"/>
      <c r="I525" s="48"/>
      <c r="J525" s="48"/>
      <c r="K525" s="48"/>
      <c r="L525" s="48"/>
      <c r="M525" s="48"/>
    </row>
    <row r="526" spans="6:13" ht="12.75" customHeight="1" x14ac:dyDescent="0.2">
      <c r="F526" s="7"/>
      <c r="G526" s="48"/>
      <c r="H526" s="48"/>
      <c r="I526" s="48"/>
      <c r="J526" s="48"/>
      <c r="K526" s="48"/>
      <c r="L526" s="48"/>
      <c r="M526" s="48"/>
    </row>
    <row r="527" spans="6:13" ht="12.75" customHeight="1" x14ac:dyDescent="0.2">
      <c r="F527" s="7"/>
      <c r="G527" s="48"/>
      <c r="H527" s="48"/>
      <c r="I527" s="48"/>
      <c r="J527" s="48"/>
      <c r="K527" s="48"/>
      <c r="L527" s="48"/>
      <c r="M527" s="48"/>
    </row>
    <row r="528" spans="6:13" ht="12.75" customHeight="1" x14ac:dyDescent="0.2">
      <c r="F528" s="7"/>
      <c r="G528" s="48"/>
      <c r="H528" s="48"/>
      <c r="I528" s="48"/>
      <c r="J528" s="48"/>
      <c r="K528" s="48"/>
      <c r="L528" s="48"/>
      <c r="M528" s="48"/>
    </row>
    <row r="529" spans="6:13" ht="12.75" customHeight="1" x14ac:dyDescent="0.2">
      <c r="F529" s="7"/>
      <c r="G529" s="48"/>
      <c r="H529" s="48"/>
      <c r="I529" s="48"/>
      <c r="J529" s="48"/>
      <c r="K529" s="48"/>
      <c r="L529" s="48"/>
      <c r="M529" s="48"/>
    </row>
    <row r="530" spans="6:13" ht="12.75" customHeight="1" x14ac:dyDescent="0.2">
      <c r="F530" s="7"/>
      <c r="G530" s="48"/>
      <c r="H530" s="48"/>
      <c r="I530" s="48"/>
      <c r="J530" s="48"/>
      <c r="K530" s="48"/>
      <c r="L530" s="48"/>
      <c r="M530" s="48"/>
    </row>
    <row r="531" spans="6:13" ht="12.75" customHeight="1" x14ac:dyDescent="0.2">
      <c r="F531" s="7"/>
      <c r="G531" s="48"/>
      <c r="H531" s="48"/>
      <c r="I531" s="48"/>
      <c r="J531" s="48"/>
      <c r="K531" s="48"/>
      <c r="L531" s="48"/>
      <c r="M531" s="48"/>
    </row>
    <row r="532" spans="6:13" ht="12.75" customHeight="1" x14ac:dyDescent="0.2">
      <c r="F532" s="7"/>
      <c r="G532" s="48"/>
      <c r="H532" s="48"/>
      <c r="I532" s="48"/>
      <c r="J532" s="48"/>
      <c r="K532" s="48"/>
      <c r="L532" s="48"/>
      <c r="M532" s="48"/>
    </row>
    <row r="533" spans="6:13" ht="12.75" customHeight="1" x14ac:dyDescent="0.2">
      <c r="F533" s="7"/>
      <c r="G533" s="48"/>
      <c r="H533" s="48"/>
      <c r="I533" s="48"/>
      <c r="J533" s="48"/>
      <c r="K533" s="48"/>
      <c r="L533" s="48"/>
      <c r="M533" s="48"/>
    </row>
    <row r="534" spans="6:13" ht="12.75" customHeight="1" x14ac:dyDescent="0.2">
      <c r="F534" s="7"/>
      <c r="G534" s="48"/>
      <c r="H534" s="48"/>
      <c r="I534" s="48"/>
      <c r="J534" s="48"/>
      <c r="K534" s="48"/>
      <c r="L534" s="48"/>
      <c r="M534" s="48"/>
    </row>
    <row r="535" spans="6:13" ht="12.75" customHeight="1" x14ac:dyDescent="0.2">
      <c r="F535" s="7"/>
      <c r="G535" s="48"/>
      <c r="H535" s="48"/>
      <c r="I535" s="48"/>
      <c r="J535" s="48"/>
      <c r="K535" s="48"/>
      <c r="L535" s="48"/>
      <c r="M535" s="48"/>
    </row>
    <row r="536" spans="6:13" ht="12.75" customHeight="1" x14ac:dyDescent="0.2">
      <c r="F536" s="7"/>
      <c r="G536" s="48"/>
      <c r="H536" s="48"/>
      <c r="I536" s="48"/>
      <c r="J536" s="48"/>
      <c r="K536" s="48"/>
      <c r="L536" s="48"/>
      <c r="M536" s="48"/>
    </row>
    <row r="537" spans="6:13" ht="12.75" customHeight="1" x14ac:dyDescent="0.2">
      <c r="F537" s="7"/>
      <c r="G537" s="48"/>
      <c r="H537" s="48"/>
      <c r="I537" s="48"/>
      <c r="J537" s="48"/>
      <c r="K537" s="48"/>
      <c r="L537" s="48"/>
      <c r="M537" s="48"/>
    </row>
    <row r="538" spans="6:13" ht="12.75" customHeight="1" x14ac:dyDescent="0.2">
      <c r="F538" s="7"/>
      <c r="G538" s="48"/>
      <c r="H538" s="48"/>
      <c r="I538" s="48"/>
      <c r="J538" s="48"/>
      <c r="K538" s="48"/>
      <c r="L538" s="48"/>
      <c r="M538" s="48"/>
    </row>
    <row r="539" spans="6:13" ht="12.75" customHeight="1" x14ac:dyDescent="0.2">
      <c r="F539" s="7"/>
      <c r="G539" s="48"/>
      <c r="H539" s="48"/>
      <c r="I539" s="48"/>
      <c r="J539" s="48"/>
      <c r="K539" s="48"/>
      <c r="L539" s="48"/>
      <c r="M539" s="48"/>
    </row>
    <row r="540" spans="6:13" ht="12.75" customHeight="1" x14ac:dyDescent="0.2">
      <c r="F540" s="7"/>
      <c r="G540" s="48"/>
      <c r="H540" s="48"/>
      <c r="I540" s="48"/>
      <c r="J540" s="48"/>
      <c r="K540" s="48"/>
      <c r="L540" s="48"/>
      <c r="M540" s="48"/>
    </row>
    <row r="541" spans="6:13" ht="12.75" customHeight="1" x14ac:dyDescent="0.2">
      <c r="F541" s="7"/>
      <c r="G541" s="48"/>
      <c r="H541" s="48"/>
      <c r="I541" s="48"/>
      <c r="J541" s="48"/>
      <c r="K541" s="48"/>
      <c r="L541" s="48"/>
      <c r="M541" s="48"/>
    </row>
    <row r="542" spans="6:13" ht="12.75" customHeight="1" x14ac:dyDescent="0.2">
      <c r="F542" s="7"/>
      <c r="G542" s="48"/>
      <c r="H542" s="48"/>
      <c r="I542" s="48"/>
      <c r="J542" s="48"/>
      <c r="K542" s="48"/>
      <c r="L542" s="48"/>
      <c r="M542" s="48"/>
    </row>
    <row r="543" spans="6:13" ht="12.75" customHeight="1" x14ac:dyDescent="0.2">
      <c r="F543" s="7"/>
      <c r="G543" s="48"/>
      <c r="H543" s="48"/>
      <c r="I543" s="48"/>
      <c r="J543" s="48"/>
      <c r="K543" s="48"/>
      <c r="L543" s="48"/>
      <c r="M543" s="48"/>
    </row>
    <row r="544" spans="6:13" ht="12.75" customHeight="1" x14ac:dyDescent="0.2">
      <c r="F544" s="7"/>
      <c r="G544" s="48"/>
      <c r="H544" s="48"/>
      <c r="I544" s="48"/>
      <c r="J544" s="48"/>
      <c r="K544" s="48"/>
      <c r="L544" s="48"/>
      <c r="M544" s="48"/>
    </row>
    <row r="545" spans="6:13" ht="12.75" customHeight="1" x14ac:dyDescent="0.2">
      <c r="F545" s="7"/>
      <c r="G545" s="48"/>
      <c r="H545" s="48"/>
      <c r="I545" s="48"/>
      <c r="J545" s="48"/>
      <c r="K545" s="48"/>
      <c r="L545" s="48"/>
      <c r="M545" s="48"/>
    </row>
    <row r="546" spans="6:13" ht="12.75" customHeight="1" x14ac:dyDescent="0.2">
      <c r="F546" s="7"/>
      <c r="G546" s="48"/>
      <c r="H546" s="48"/>
      <c r="I546" s="48"/>
      <c r="J546" s="48"/>
      <c r="K546" s="48"/>
      <c r="L546" s="48"/>
      <c r="M546" s="48"/>
    </row>
    <row r="547" spans="6:13" ht="12.75" customHeight="1" x14ac:dyDescent="0.2">
      <c r="F547" s="7"/>
      <c r="G547" s="48"/>
      <c r="H547" s="48"/>
      <c r="I547" s="48"/>
      <c r="J547" s="48"/>
      <c r="K547" s="48"/>
      <c r="L547" s="48"/>
      <c r="M547" s="48"/>
    </row>
    <row r="548" spans="6:13" ht="12.75" customHeight="1" x14ac:dyDescent="0.2">
      <c r="F548" s="7"/>
      <c r="G548" s="48"/>
      <c r="H548" s="48"/>
      <c r="I548" s="48"/>
      <c r="J548" s="48"/>
      <c r="K548" s="48"/>
      <c r="L548" s="48"/>
      <c r="M548" s="48"/>
    </row>
    <row r="549" spans="6:13" ht="12.75" customHeight="1" x14ac:dyDescent="0.2">
      <c r="F549" s="7"/>
      <c r="G549" s="48"/>
      <c r="H549" s="48"/>
      <c r="I549" s="48"/>
      <c r="J549" s="48"/>
      <c r="K549" s="48"/>
      <c r="L549" s="48"/>
      <c r="M549" s="48"/>
    </row>
    <row r="550" spans="6:13" ht="12.75" customHeight="1" x14ac:dyDescent="0.2">
      <c r="F550" s="7"/>
      <c r="G550" s="48"/>
      <c r="H550" s="48"/>
      <c r="I550" s="48"/>
      <c r="J550" s="48"/>
      <c r="K550" s="48"/>
      <c r="L550" s="48"/>
      <c r="M550" s="48"/>
    </row>
    <row r="551" spans="6:13" ht="12.75" customHeight="1" x14ac:dyDescent="0.2">
      <c r="F551" s="7"/>
      <c r="G551" s="48"/>
      <c r="H551" s="48"/>
      <c r="I551" s="48"/>
      <c r="J551" s="48"/>
      <c r="K551" s="48"/>
      <c r="L551" s="48"/>
      <c r="M551" s="48"/>
    </row>
    <row r="552" spans="6:13" ht="12.75" customHeight="1" x14ac:dyDescent="0.2">
      <c r="F552" s="7"/>
      <c r="G552" s="48"/>
      <c r="H552" s="48"/>
      <c r="I552" s="48"/>
      <c r="J552" s="48"/>
      <c r="K552" s="48"/>
      <c r="L552" s="48"/>
      <c r="M552" s="48"/>
    </row>
    <row r="553" spans="6:13" ht="12.75" customHeight="1" x14ac:dyDescent="0.2">
      <c r="F553" s="7"/>
      <c r="G553" s="48"/>
      <c r="H553" s="48"/>
      <c r="I553" s="48"/>
      <c r="J553" s="48"/>
      <c r="K553" s="48"/>
      <c r="L553" s="48"/>
      <c r="M553" s="48"/>
    </row>
    <row r="554" spans="6:13" ht="12.75" customHeight="1" x14ac:dyDescent="0.2">
      <c r="F554" s="7"/>
      <c r="G554" s="48"/>
      <c r="H554" s="48"/>
      <c r="I554" s="48"/>
      <c r="J554" s="48"/>
      <c r="K554" s="48"/>
      <c r="L554" s="48"/>
      <c r="M554" s="48"/>
    </row>
    <row r="555" spans="6:13" ht="12.75" customHeight="1" x14ac:dyDescent="0.2">
      <c r="F555" s="7"/>
      <c r="G555" s="48"/>
      <c r="H555" s="48"/>
      <c r="I555" s="48"/>
      <c r="J555" s="48"/>
      <c r="K555" s="48"/>
      <c r="L555" s="48"/>
      <c r="M555" s="48"/>
    </row>
    <row r="556" spans="6:13" ht="12.75" customHeight="1" x14ac:dyDescent="0.2">
      <c r="F556" s="7"/>
      <c r="G556" s="48"/>
      <c r="H556" s="48"/>
      <c r="I556" s="48"/>
      <c r="J556" s="48"/>
      <c r="K556" s="48"/>
      <c r="L556" s="48"/>
      <c r="M556" s="48"/>
    </row>
    <row r="557" spans="6:13" ht="12.75" customHeight="1" x14ac:dyDescent="0.2">
      <c r="F557" s="7"/>
      <c r="G557" s="48"/>
      <c r="H557" s="48"/>
      <c r="I557" s="48"/>
      <c r="J557" s="48"/>
      <c r="K557" s="48"/>
      <c r="L557" s="48"/>
      <c r="M557" s="48"/>
    </row>
    <row r="558" spans="6:13" ht="12.75" customHeight="1" x14ac:dyDescent="0.2">
      <c r="F558" s="7"/>
      <c r="G558" s="48"/>
      <c r="H558" s="48"/>
      <c r="I558" s="48"/>
      <c r="J558" s="48"/>
      <c r="K558" s="48"/>
      <c r="L558" s="48"/>
      <c r="M558" s="48"/>
    </row>
    <row r="559" spans="6:13" ht="12.75" customHeight="1" x14ac:dyDescent="0.2">
      <c r="F559" s="7"/>
      <c r="G559" s="48"/>
      <c r="H559" s="48"/>
      <c r="I559" s="48"/>
      <c r="J559" s="48"/>
      <c r="K559" s="48"/>
      <c r="L559" s="48"/>
      <c r="M559" s="48"/>
    </row>
    <row r="560" spans="6:13" ht="12.75" customHeight="1" x14ac:dyDescent="0.2">
      <c r="F560" s="7"/>
      <c r="G560" s="48"/>
      <c r="H560" s="48"/>
      <c r="I560" s="48"/>
      <c r="J560" s="48"/>
      <c r="K560" s="48"/>
      <c r="L560" s="48"/>
      <c r="M560" s="48"/>
    </row>
    <row r="561" spans="6:13" ht="12.75" customHeight="1" x14ac:dyDescent="0.2">
      <c r="F561" s="7"/>
      <c r="G561" s="48"/>
      <c r="H561" s="48"/>
      <c r="I561" s="48"/>
      <c r="J561" s="48"/>
      <c r="K561" s="48"/>
      <c r="L561" s="48"/>
      <c r="M561" s="48"/>
    </row>
    <row r="562" spans="6:13" ht="12.75" customHeight="1" x14ac:dyDescent="0.2">
      <c r="F562" s="7"/>
      <c r="G562" s="48"/>
      <c r="H562" s="48"/>
      <c r="I562" s="48"/>
      <c r="J562" s="48"/>
      <c r="K562" s="48"/>
      <c r="L562" s="48"/>
      <c r="M562" s="48"/>
    </row>
    <row r="563" spans="6:13" ht="12.75" customHeight="1" x14ac:dyDescent="0.2">
      <c r="F563" s="7"/>
      <c r="G563" s="48"/>
      <c r="H563" s="48"/>
      <c r="I563" s="48"/>
      <c r="J563" s="48"/>
      <c r="K563" s="48"/>
      <c r="L563" s="48"/>
      <c r="M563" s="48"/>
    </row>
    <row r="564" spans="6:13" ht="12.75" customHeight="1" x14ac:dyDescent="0.2">
      <c r="F564" s="7"/>
      <c r="G564" s="48"/>
      <c r="H564" s="48"/>
      <c r="I564" s="48"/>
      <c r="J564" s="48"/>
      <c r="K564" s="48"/>
      <c r="L564" s="48"/>
      <c r="M564" s="48"/>
    </row>
    <row r="565" spans="6:13" ht="12.75" customHeight="1" x14ac:dyDescent="0.2">
      <c r="F565" s="7"/>
      <c r="G565" s="48"/>
      <c r="H565" s="48"/>
      <c r="I565" s="48"/>
      <c r="J565" s="48"/>
      <c r="K565" s="48"/>
      <c r="L565" s="48"/>
      <c r="M565" s="48"/>
    </row>
    <row r="566" spans="6:13" ht="12.75" customHeight="1" x14ac:dyDescent="0.2">
      <c r="F566" s="7"/>
      <c r="G566" s="48"/>
      <c r="H566" s="48"/>
      <c r="I566" s="48"/>
      <c r="J566" s="48"/>
      <c r="K566" s="48"/>
      <c r="L566" s="48"/>
      <c r="M566" s="48"/>
    </row>
    <row r="567" spans="6:13" ht="12.75" customHeight="1" x14ac:dyDescent="0.2">
      <c r="F567" s="7"/>
      <c r="G567" s="48"/>
      <c r="H567" s="48"/>
      <c r="I567" s="48"/>
      <c r="J567" s="48"/>
      <c r="K567" s="48"/>
      <c r="L567" s="48"/>
      <c r="M567" s="48"/>
    </row>
    <row r="568" spans="6:13" ht="12.75" customHeight="1" x14ac:dyDescent="0.2">
      <c r="F568" s="7"/>
      <c r="G568" s="48"/>
      <c r="H568" s="48"/>
      <c r="I568" s="48"/>
      <c r="J568" s="48"/>
      <c r="K568" s="48"/>
      <c r="L568" s="48"/>
      <c r="M568" s="48"/>
    </row>
    <row r="569" spans="6:13" ht="12.75" customHeight="1" x14ac:dyDescent="0.2">
      <c r="F569" s="7"/>
      <c r="G569" s="48"/>
      <c r="H569" s="48"/>
      <c r="I569" s="48"/>
      <c r="J569" s="48"/>
      <c r="K569" s="48"/>
      <c r="L569" s="48"/>
      <c r="M569" s="48"/>
    </row>
    <row r="570" spans="6:13" ht="12.75" customHeight="1" x14ac:dyDescent="0.2">
      <c r="F570" s="7"/>
      <c r="G570" s="48"/>
      <c r="H570" s="48"/>
      <c r="I570" s="48"/>
      <c r="J570" s="48"/>
      <c r="K570" s="48"/>
      <c r="L570" s="48"/>
      <c r="M570" s="48"/>
    </row>
    <row r="571" spans="6:13" ht="12.75" customHeight="1" x14ac:dyDescent="0.2">
      <c r="F571" s="7"/>
      <c r="G571" s="48"/>
      <c r="H571" s="48"/>
      <c r="I571" s="48"/>
      <c r="J571" s="48"/>
      <c r="K571" s="48"/>
      <c r="L571" s="48"/>
      <c r="M571" s="48"/>
    </row>
    <row r="572" spans="6:13" ht="12.75" customHeight="1" x14ac:dyDescent="0.2">
      <c r="F572" s="7"/>
      <c r="G572" s="48"/>
      <c r="H572" s="48"/>
      <c r="I572" s="48"/>
      <c r="J572" s="48"/>
      <c r="K572" s="48"/>
      <c r="L572" s="48"/>
      <c r="M572" s="48"/>
    </row>
    <row r="573" spans="6:13" ht="12.75" customHeight="1" x14ac:dyDescent="0.2">
      <c r="F573" s="7"/>
      <c r="G573" s="48"/>
      <c r="H573" s="48"/>
      <c r="I573" s="48"/>
      <c r="J573" s="48"/>
      <c r="K573" s="48"/>
      <c r="L573" s="48"/>
      <c r="M573" s="48"/>
    </row>
    <row r="574" spans="6:13" ht="12.75" customHeight="1" x14ac:dyDescent="0.2">
      <c r="F574" s="7"/>
      <c r="G574" s="48"/>
      <c r="H574" s="48"/>
      <c r="I574" s="48"/>
      <c r="J574" s="48"/>
      <c r="K574" s="48"/>
      <c r="L574" s="48"/>
      <c r="M574" s="48"/>
    </row>
    <row r="575" spans="6:13" ht="12.75" customHeight="1" x14ac:dyDescent="0.2">
      <c r="F575" s="7"/>
      <c r="G575" s="48"/>
      <c r="H575" s="48"/>
      <c r="I575" s="48"/>
      <c r="J575" s="48"/>
      <c r="K575" s="48"/>
      <c r="L575" s="48"/>
      <c r="M575" s="48"/>
    </row>
    <row r="576" spans="6:13" ht="12.75" customHeight="1" x14ac:dyDescent="0.2">
      <c r="F576" s="7"/>
      <c r="G576" s="48"/>
      <c r="H576" s="48"/>
      <c r="I576" s="48"/>
      <c r="J576" s="48"/>
      <c r="K576" s="48"/>
      <c r="L576" s="48"/>
      <c r="M576" s="48"/>
    </row>
    <row r="577" spans="6:13" ht="12.75" customHeight="1" x14ac:dyDescent="0.2">
      <c r="F577" s="7"/>
      <c r="G577" s="48"/>
      <c r="H577" s="48"/>
      <c r="I577" s="48"/>
      <c r="J577" s="48"/>
      <c r="K577" s="48"/>
      <c r="L577" s="48"/>
      <c r="M577" s="48"/>
    </row>
    <row r="578" spans="6:13" ht="12.75" customHeight="1" x14ac:dyDescent="0.2">
      <c r="F578" s="7"/>
      <c r="G578" s="48"/>
      <c r="H578" s="48"/>
      <c r="I578" s="48"/>
      <c r="J578" s="48"/>
      <c r="K578" s="48"/>
      <c r="L578" s="48"/>
      <c r="M578" s="48"/>
    </row>
    <row r="579" spans="6:13" ht="12.75" customHeight="1" x14ac:dyDescent="0.2">
      <c r="F579" s="7"/>
      <c r="G579" s="48"/>
      <c r="H579" s="48"/>
      <c r="I579" s="48"/>
      <c r="J579" s="48"/>
      <c r="K579" s="48"/>
      <c r="L579" s="48"/>
      <c r="M579" s="48"/>
    </row>
    <row r="580" spans="6:13" ht="12.75" customHeight="1" x14ac:dyDescent="0.2">
      <c r="F580" s="7"/>
      <c r="G580" s="48"/>
      <c r="H580" s="48"/>
      <c r="I580" s="48"/>
      <c r="J580" s="48"/>
      <c r="K580" s="48"/>
      <c r="L580" s="48"/>
      <c r="M580" s="48"/>
    </row>
    <row r="581" spans="6:13" ht="12.75" customHeight="1" x14ac:dyDescent="0.2">
      <c r="F581" s="7"/>
      <c r="G581" s="48"/>
      <c r="H581" s="48"/>
      <c r="I581" s="48"/>
      <c r="J581" s="48"/>
      <c r="K581" s="48"/>
      <c r="L581" s="48"/>
      <c r="M581" s="48"/>
    </row>
    <row r="582" spans="6:13" ht="12.75" customHeight="1" x14ac:dyDescent="0.2">
      <c r="F582" s="7"/>
      <c r="G582" s="48"/>
      <c r="H582" s="48"/>
      <c r="I582" s="48"/>
      <c r="J582" s="48"/>
      <c r="K582" s="48"/>
      <c r="L582" s="48"/>
      <c r="M582" s="48"/>
    </row>
    <row r="583" spans="6:13" ht="12.75" customHeight="1" x14ac:dyDescent="0.2">
      <c r="F583" s="7"/>
      <c r="G583" s="48"/>
      <c r="H583" s="48"/>
      <c r="I583" s="48"/>
      <c r="J583" s="48"/>
      <c r="K583" s="48"/>
      <c r="L583" s="48"/>
      <c r="M583" s="48"/>
    </row>
    <row r="584" spans="6:13" ht="12.75" customHeight="1" x14ac:dyDescent="0.2">
      <c r="F584" s="7"/>
      <c r="G584" s="48"/>
      <c r="H584" s="48"/>
      <c r="I584" s="48"/>
      <c r="J584" s="48"/>
      <c r="K584" s="48"/>
      <c r="L584" s="48"/>
      <c r="M584" s="48"/>
    </row>
    <row r="585" spans="6:13" ht="12.75" customHeight="1" x14ac:dyDescent="0.2">
      <c r="F585" s="7"/>
      <c r="G585" s="48"/>
      <c r="H585" s="48"/>
      <c r="I585" s="48"/>
      <c r="J585" s="48"/>
      <c r="K585" s="48"/>
      <c r="L585" s="48"/>
      <c r="M585" s="48"/>
    </row>
    <row r="586" spans="6:13" ht="12.75" customHeight="1" x14ac:dyDescent="0.2">
      <c r="F586" s="7"/>
      <c r="G586" s="48"/>
      <c r="H586" s="48"/>
      <c r="I586" s="48"/>
      <c r="J586" s="48"/>
      <c r="K586" s="48"/>
      <c r="L586" s="48"/>
      <c r="M586" s="48"/>
    </row>
    <row r="587" spans="6:13" ht="12.75" customHeight="1" x14ac:dyDescent="0.2">
      <c r="F587" s="7"/>
      <c r="G587" s="48"/>
      <c r="H587" s="48"/>
      <c r="I587" s="48"/>
      <c r="J587" s="48"/>
      <c r="K587" s="48"/>
      <c r="L587" s="48"/>
      <c r="M587" s="48"/>
    </row>
    <row r="588" spans="6:13" ht="12.75" customHeight="1" x14ac:dyDescent="0.2">
      <c r="F588" s="7"/>
      <c r="G588" s="48"/>
      <c r="H588" s="48"/>
      <c r="I588" s="48"/>
      <c r="J588" s="48"/>
      <c r="K588" s="48"/>
      <c r="L588" s="48"/>
      <c r="M588" s="48"/>
    </row>
    <row r="589" spans="6:13" ht="12.75" customHeight="1" x14ac:dyDescent="0.2">
      <c r="F589" s="7"/>
      <c r="G589" s="48"/>
      <c r="H589" s="48"/>
      <c r="I589" s="48"/>
      <c r="J589" s="48"/>
      <c r="K589" s="48"/>
      <c r="L589" s="48"/>
      <c r="M589" s="48"/>
    </row>
    <row r="590" spans="6:13" ht="12.75" customHeight="1" x14ac:dyDescent="0.2">
      <c r="F590" s="7"/>
      <c r="G590" s="48"/>
      <c r="H590" s="48"/>
      <c r="I590" s="48"/>
      <c r="J590" s="48"/>
      <c r="K590" s="48"/>
      <c r="L590" s="48"/>
      <c r="M590" s="48"/>
    </row>
    <row r="591" spans="6:13" ht="12.75" customHeight="1" x14ac:dyDescent="0.2">
      <c r="F591" s="7"/>
      <c r="G591" s="48"/>
      <c r="H591" s="48"/>
      <c r="I591" s="48"/>
      <c r="J591" s="48"/>
      <c r="K591" s="48"/>
      <c r="L591" s="48"/>
      <c r="M591" s="48"/>
    </row>
    <row r="592" spans="6:13" ht="12.75" customHeight="1" x14ac:dyDescent="0.2">
      <c r="F592" s="7"/>
      <c r="G592" s="48"/>
      <c r="H592" s="48"/>
      <c r="I592" s="48"/>
      <c r="J592" s="48"/>
      <c r="K592" s="48"/>
      <c r="L592" s="48"/>
      <c r="M592" s="48"/>
    </row>
    <row r="593" spans="6:13" ht="12.75" customHeight="1" x14ac:dyDescent="0.2">
      <c r="F593" s="7"/>
      <c r="G593" s="48"/>
      <c r="H593" s="48"/>
      <c r="I593" s="48"/>
      <c r="J593" s="48"/>
      <c r="K593" s="48"/>
      <c r="L593" s="48"/>
      <c r="M593" s="48"/>
    </row>
    <row r="594" spans="6:13" ht="12.75" customHeight="1" x14ac:dyDescent="0.2">
      <c r="F594" s="7"/>
      <c r="G594" s="48"/>
      <c r="H594" s="48"/>
      <c r="I594" s="48"/>
      <c r="J594" s="48"/>
      <c r="K594" s="48"/>
      <c r="L594" s="48"/>
      <c r="M594" s="48"/>
    </row>
    <row r="595" spans="6:13" ht="12.75" customHeight="1" x14ac:dyDescent="0.2">
      <c r="F595" s="7"/>
      <c r="G595" s="48"/>
      <c r="H595" s="48"/>
      <c r="I595" s="48"/>
      <c r="J595" s="48"/>
      <c r="K595" s="48"/>
      <c r="L595" s="48"/>
      <c r="M595" s="48"/>
    </row>
    <row r="596" spans="6:13" ht="12.75" customHeight="1" x14ac:dyDescent="0.2">
      <c r="F596" s="7"/>
      <c r="G596" s="48"/>
      <c r="H596" s="48"/>
      <c r="I596" s="48"/>
      <c r="J596" s="48"/>
      <c r="K596" s="48"/>
      <c r="L596" s="48"/>
      <c r="M596" s="48"/>
    </row>
    <row r="597" spans="6:13" ht="12.75" customHeight="1" x14ac:dyDescent="0.2">
      <c r="F597" s="7"/>
      <c r="G597" s="48"/>
      <c r="H597" s="48"/>
      <c r="I597" s="48"/>
      <c r="J597" s="48"/>
      <c r="K597" s="48"/>
      <c r="L597" s="48"/>
      <c r="M597" s="48"/>
    </row>
    <row r="598" spans="6:13" ht="12.75" customHeight="1" x14ac:dyDescent="0.2">
      <c r="F598" s="7"/>
      <c r="G598" s="48"/>
      <c r="H598" s="48"/>
      <c r="I598" s="48"/>
      <c r="J598" s="48"/>
      <c r="K598" s="48"/>
      <c r="L598" s="48"/>
      <c r="M598" s="48"/>
    </row>
    <row r="599" spans="6:13" ht="12.75" customHeight="1" x14ac:dyDescent="0.2">
      <c r="F599" s="7"/>
      <c r="G599" s="48"/>
      <c r="H599" s="48"/>
      <c r="I599" s="48"/>
      <c r="J599" s="48"/>
      <c r="K599" s="48"/>
      <c r="L599" s="48"/>
      <c r="M599" s="48"/>
    </row>
    <row r="600" spans="6:13" ht="12.75" customHeight="1" x14ac:dyDescent="0.2">
      <c r="F600" s="7"/>
      <c r="G600" s="48"/>
      <c r="H600" s="48"/>
      <c r="I600" s="48"/>
      <c r="J600" s="48"/>
      <c r="K600" s="48"/>
      <c r="L600" s="48"/>
      <c r="M600" s="48"/>
    </row>
    <row r="601" spans="6:13" ht="12.75" customHeight="1" x14ac:dyDescent="0.2">
      <c r="F601" s="7"/>
      <c r="G601" s="48"/>
      <c r="H601" s="48"/>
      <c r="I601" s="48"/>
      <c r="J601" s="48"/>
      <c r="K601" s="48"/>
      <c r="L601" s="48"/>
      <c r="M601" s="48"/>
    </row>
    <row r="602" spans="6:13" ht="12.75" customHeight="1" x14ac:dyDescent="0.2">
      <c r="F602" s="7"/>
      <c r="G602" s="48"/>
      <c r="H602" s="48"/>
      <c r="I602" s="48"/>
      <c r="J602" s="48"/>
      <c r="K602" s="48"/>
      <c r="L602" s="48"/>
      <c r="M602" s="48"/>
    </row>
    <row r="603" spans="6:13" ht="12.75" customHeight="1" x14ac:dyDescent="0.2">
      <c r="F603" s="7"/>
      <c r="G603" s="48"/>
      <c r="H603" s="48"/>
      <c r="I603" s="48"/>
      <c r="J603" s="48"/>
      <c r="K603" s="48"/>
      <c r="L603" s="48"/>
      <c r="M603" s="48"/>
    </row>
    <row r="604" spans="6:13" ht="12.75" customHeight="1" x14ac:dyDescent="0.2">
      <c r="F604" s="7"/>
      <c r="G604" s="48"/>
      <c r="H604" s="48"/>
      <c r="I604" s="48"/>
      <c r="J604" s="48"/>
      <c r="K604" s="48"/>
      <c r="L604" s="48"/>
      <c r="M604" s="48"/>
    </row>
    <row r="605" spans="6:13" ht="12.75" customHeight="1" x14ac:dyDescent="0.2">
      <c r="F605" s="7"/>
      <c r="G605" s="48"/>
      <c r="H605" s="48"/>
      <c r="I605" s="48"/>
      <c r="J605" s="48"/>
      <c r="K605" s="48"/>
      <c r="L605" s="48"/>
      <c r="M605" s="48"/>
    </row>
    <row r="606" spans="6:13" ht="12.75" customHeight="1" x14ac:dyDescent="0.2">
      <c r="F606" s="7"/>
      <c r="G606" s="48"/>
      <c r="H606" s="48"/>
      <c r="I606" s="48"/>
      <c r="J606" s="48"/>
      <c r="K606" s="48"/>
      <c r="L606" s="48"/>
      <c r="M606" s="48"/>
    </row>
    <row r="607" spans="6:13" ht="12.75" customHeight="1" x14ac:dyDescent="0.2">
      <c r="F607" s="7"/>
      <c r="G607" s="48"/>
      <c r="H607" s="48"/>
      <c r="I607" s="48"/>
      <c r="J607" s="48"/>
      <c r="K607" s="48"/>
      <c r="L607" s="48"/>
      <c r="M607" s="48"/>
    </row>
    <row r="608" spans="6:13" ht="12.75" customHeight="1" x14ac:dyDescent="0.2">
      <c r="F608" s="7"/>
      <c r="G608" s="48"/>
      <c r="H608" s="48"/>
      <c r="I608" s="48"/>
      <c r="J608" s="48"/>
      <c r="K608" s="48"/>
      <c r="L608" s="48"/>
      <c r="M608" s="48"/>
    </row>
    <row r="609" spans="6:13" ht="12.75" customHeight="1" x14ac:dyDescent="0.2">
      <c r="F609" s="7"/>
      <c r="G609" s="48"/>
      <c r="H609" s="48"/>
      <c r="I609" s="48"/>
      <c r="J609" s="48"/>
      <c r="K609" s="48"/>
      <c r="L609" s="48"/>
      <c r="M609" s="48"/>
    </row>
    <row r="610" spans="6:13" ht="12.75" customHeight="1" x14ac:dyDescent="0.2">
      <c r="F610" s="7"/>
      <c r="G610" s="48"/>
      <c r="H610" s="48"/>
      <c r="I610" s="48"/>
      <c r="J610" s="48"/>
      <c r="K610" s="48"/>
      <c r="L610" s="48"/>
      <c r="M610" s="48"/>
    </row>
    <row r="611" spans="6:13" ht="12.75" customHeight="1" x14ac:dyDescent="0.2">
      <c r="F611" s="7"/>
      <c r="G611" s="48"/>
      <c r="H611" s="48"/>
      <c r="I611" s="48"/>
      <c r="J611" s="48"/>
      <c r="K611" s="48"/>
      <c r="L611" s="48"/>
      <c r="M611" s="48"/>
    </row>
    <row r="612" spans="6:13" ht="12.75" customHeight="1" x14ac:dyDescent="0.2">
      <c r="F612" s="7"/>
      <c r="G612" s="48"/>
      <c r="H612" s="48"/>
      <c r="I612" s="48"/>
      <c r="J612" s="48"/>
      <c r="K612" s="48"/>
      <c r="L612" s="48"/>
      <c r="M612" s="48"/>
    </row>
    <row r="613" spans="6:13" ht="12.75" customHeight="1" x14ac:dyDescent="0.2">
      <c r="F613" s="7"/>
      <c r="G613" s="48"/>
      <c r="H613" s="48"/>
      <c r="I613" s="48"/>
      <c r="J613" s="48"/>
      <c r="K613" s="48"/>
      <c r="L613" s="48"/>
      <c r="M613" s="48"/>
    </row>
    <row r="614" spans="6:13" ht="12.75" customHeight="1" x14ac:dyDescent="0.2">
      <c r="F614" s="7"/>
      <c r="G614" s="48"/>
      <c r="H614" s="48"/>
      <c r="I614" s="48"/>
      <c r="J614" s="48"/>
      <c r="K614" s="48"/>
      <c r="L614" s="48"/>
      <c r="M614" s="48"/>
    </row>
    <row r="615" spans="6:13" ht="12.75" customHeight="1" x14ac:dyDescent="0.2">
      <c r="F615" s="7"/>
      <c r="G615" s="48"/>
      <c r="H615" s="48"/>
      <c r="I615" s="48"/>
      <c r="J615" s="48"/>
      <c r="K615" s="48"/>
      <c r="L615" s="48"/>
      <c r="M615" s="48"/>
    </row>
    <row r="616" spans="6:13" ht="12.75" customHeight="1" x14ac:dyDescent="0.2">
      <c r="F616" s="7"/>
      <c r="G616" s="48"/>
      <c r="H616" s="48"/>
      <c r="I616" s="48"/>
      <c r="J616" s="48"/>
      <c r="K616" s="48"/>
      <c r="L616" s="48"/>
      <c r="M616" s="48"/>
    </row>
    <row r="617" spans="6:13" ht="12.75" customHeight="1" x14ac:dyDescent="0.2">
      <c r="F617" s="7"/>
      <c r="G617" s="48"/>
      <c r="H617" s="48"/>
      <c r="I617" s="48"/>
      <c r="J617" s="48"/>
      <c r="K617" s="48"/>
      <c r="L617" s="48"/>
      <c r="M617" s="48"/>
    </row>
    <row r="618" spans="6:13" ht="12.75" customHeight="1" x14ac:dyDescent="0.2">
      <c r="F618" s="7"/>
      <c r="G618" s="48"/>
      <c r="H618" s="48"/>
      <c r="I618" s="48"/>
      <c r="J618" s="48"/>
      <c r="K618" s="48"/>
      <c r="L618" s="48"/>
      <c r="M618" s="48"/>
    </row>
    <row r="619" spans="6:13" ht="12.75" customHeight="1" x14ac:dyDescent="0.2">
      <c r="F619" s="7"/>
      <c r="G619" s="48"/>
      <c r="H619" s="48"/>
      <c r="I619" s="48"/>
      <c r="J619" s="48"/>
      <c r="K619" s="48"/>
      <c r="L619" s="48"/>
      <c r="M619" s="48"/>
    </row>
    <row r="620" spans="6:13" ht="12.75" customHeight="1" x14ac:dyDescent="0.2">
      <c r="F620" s="7"/>
      <c r="G620" s="48"/>
      <c r="H620" s="48"/>
      <c r="I620" s="48"/>
      <c r="J620" s="48"/>
      <c r="K620" s="48"/>
      <c r="L620" s="48"/>
      <c r="M620" s="48"/>
    </row>
    <row r="621" spans="6:13" ht="12.75" customHeight="1" x14ac:dyDescent="0.2">
      <c r="F621" s="7"/>
      <c r="G621" s="48"/>
      <c r="H621" s="48"/>
      <c r="I621" s="48"/>
      <c r="J621" s="48"/>
      <c r="K621" s="48"/>
      <c r="L621" s="48"/>
      <c r="M621" s="48"/>
    </row>
    <row r="622" spans="6:13" ht="12.75" customHeight="1" x14ac:dyDescent="0.2">
      <c r="F622" s="7"/>
      <c r="G622" s="48"/>
      <c r="H622" s="48"/>
      <c r="I622" s="48"/>
      <c r="J622" s="48"/>
      <c r="K622" s="48"/>
      <c r="L622" s="48"/>
      <c r="M622" s="48"/>
    </row>
    <row r="623" spans="6:13" ht="12.75" customHeight="1" x14ac:dyDescent="0.2">
      <c r="F623" s="7"/>
      <c r="G623" s="48"/>
      <c r="H623" s="48"/>
      <c r="I623" s="48"/>
      <c r="J623" s="48"/>
      <c r="K623" s="48"/>
      <c r="L623" s="48"/>
      <c r="M623" s="48"/>
    </row>
    <row r="624" spans="6:13" ht="12.75" customHeight="1" x14ac:dyDescent="0.2">
      <c r="F624" s="7"/>
      <c r="G624" s="48"/>
      <c r="H624" s="48"/>
      <c r="I624" s="48"/>
      <c r="J624" s="48"/>
      <c r="K624" s="48"/>
      <c r="L624" s="48"/>
      <c r="M624" s="48"/>
    </row>
    <row r="625" spans="6:13" ht="12.75" customHeight="1" x14ac:dyDescent="0.2">
      <c r="F625" s="7"/>
      <c r="G625" s="48"/>
      <c r="H625" s="48"/>
      <c r="I625" s="48"/>
      <c r="J625" s="48"/>
      <c r="K625" s="48"/>
      <c r="L625" s="48"/>
      <c r="M625" s="48"/>
    </row>
    <row r="626" spans="6:13" ht="12.75" customHeight="1" x14ac:dyDescent="0.2">
      <c r="F626" s="7"/>
      <c r="G626" s="48"/>
      <c r="H626" s="48"/>
      <c r="I626" s="48"/>
      <c r="J626" s="48"/>
      <c r="K626" s="48"/>
      <c r="L626" s="48"/>
      <c r="M626" s="48"/>
    </row>
    <row r="627" spans="6:13" ht="12.75" customHeight="1" x14ac:dyDescent="0.2">
      <c r="F627" s="7"/>
      <c r="G627" s="48"/>
      <c r="H627" s="48"/>
      <c r="I627" s="48"/>
      <c r="J627" s="48"/>
      <c r="K627" s="48"/>
      <c r="L627" s="48"/>
      <c r="M627" s="48"/>
    </row>
    <row r="628" spans="6:13" ht="12.75" customHeight="1" x14ac:dyDescent="0.2">
      <c r="F628" s="7"/>
      <c r="G628" s="48"/>
      <c r="H628" s="48"/>
      <c r="I628" s="48"/>
      <c r="J628" s="48"/>
      <c r="K628" s="48"/>
      <c r="L628" s="48"/>
      <c r="M628" s="48"/>
    </row>
    <row r="629" spans="6:13" ht="12.75" customHeight="1" x14ac:dyDescent="0.2">
      <c r="F629" s="7"/>
      <c r="G629" s="48"/>
      <c r="H629" s="48"/>
      <c r="I629" s="48"/>
      <c r="J629" s="48"/>
      <c r="K629" s="48"/>
      <c r="L629" s="48"/>
      <c r="M629" s="48"/>
    </row>
    <row r="630" spans="6:13" ht="12.75" customHeight="1" x14ac:dyDescent="0.2">
      <c r="F630" s="7"/>
      <c r="G630" s="48"/>
      <c r="H630" s="48"/>
      <c r="I630" s="48"/>
      <c r="J630" s="48"/>
      <c r="K630" s="48"/>
      <c r="L630" s="48"/>
      <c r="M630" s="48"/>
    </row>
    <row r="631" spans="6:13" ht="12.75" customHeight="1" x14ac:dyDescent="0.2">
      <c r="F631" s="7"/>
      <c r="G631" s="48"/>
      <c r="H631" s="48"/>
      <c r="I631" s="48"/>
      <c r="J631" s="48"/>
      <c r="K631" s="48"/>
      <c r="L631" s="48"/>
      <c r="M631" s="48"/>
    </row>
    <row r="632" spans="6:13" ht="12.75" customHeight="1" x14ac:dyDescent="0.2">
      <c r="F632" s="7"/>
      <c r="G632" s="48"/>
      <c r="H632" s="48"/>
      <c r="I632" s="48"/>
      <c r="J632" s="48"/>
      <c r="K632" s="48"/>
      <c r="L632" s="48"/>
      <c r="M632" s="48"/>
    </row>
    <row r="633" spans="6:13" ht="12.75" customHeight="1" x14ac:dyDescent="0.2">
      <c r="F633" s="7"/>
      <c r="G633" s="48"/>
      <c r="H633" s="48"/>
      <c r="I633" s="48"/>
      <c r="J633" s="48"/>
      <c r="K633" s="48"/>
      <c r="L633" s="48"/>
      <c r="M633" s="48"/>
    </row>
    <row r="634" spans="6:13" ht="12.75" customHeight="1" x14ac:dyDescent="0.2">
      <c r="F634" s="7"/>
      <c r="G634" s="48"/>
      <c r="H634" s="48"/>
      <c r="I634" s="48"/>
      <c r="J634" s="48"/>
      <c r="K634" s="48"/>
      <c r="L634" s="48"/>
      <c r="M634" s="48"/>
    </row>
    <row r="635" spans="6:13" ht="12.75" customHeight="1" x14ac:dyDescent="0.2">
      <c r="F635" s="7"/>
      <c r="G635" s="48"/>
      <c r="H635" s="48"/>
      <c r="I635" s="48"/>
      <c r="J635" s="48"/>
      <c r="K635" s="48"/>
      <c r="L635" s="48"/>
      <c r="M635" s="48"/>
    </row>
    <row r="636" spans="6:13" ht="12.75" customHeight="1" x14ac:dyDescent="0.2">
      <c r="F636" s="7"/>
      <c r="G636" s="48"/>
      <c r="H636" s="48"/>
      <c r="I636" s="48"/>
      <c r="J636" s="48"/>
      <c r="K636" s="48"/>
      <c r="L636" s="48"/>
      <c r="M636" s="48"/>
    </row>
    <row r="637" spans="6:13" ht="12.75" customHeight="1" x14ac:dyDescent="0.2">
      <c r="F637" s="7"/>
      <c r="G637" s="48"/>
      <c r="H637" s="48"/>
      <c r="I637" s="48"/>
      <c r="J637" s="48"/>
      <c r="K637" s="48"/>
      <c r="L637" s="48"/>
      <c r="M637" s="48"/>
    </row>
    <row r="638" spans="6:13" ht="12.75" customHeight="1" x14ac:dyDescent="0.2">
      <c r="F638" s="7"/>
      <c r="G638" s="48"/>
      <c r="H638" s="48"/>
      <c r="I638" s="48"/>
      <c r="J638" s="48"/>
      <c r="K638" s="48"/>
      <c r="L638" s="48"/>
      <c r="M638" s="48"/>
    </row>
    <row r="639" spans="6:13" ht="12.75" customHeight="1" x14ac:dyDescent="0.2">
      <c r="F639" s="7"/>
      <c r="G639" s="48"/>
      <c r="H639" s="48"/>
      <c r="I639" s="48"/>
      <c r="J639" s="48"/>
      <c r="K639" s="48"/>
      <c r="L639" s="48"/>
      <c r="M639" s="48"/>
    </row>
    <row r="640" spans="6:13" ht="12.75" customHeight="1" x14ac:dyDescent="0.2">
      <c r="F640" s="7"/>
      <c r="G640" s="48"/>
      <c r="H640" s="48"/>
      <c r="I640" s="48"/>
      <c r="J640" s="48"/>
      <c r="K640" s="48"/>
      <c r="L640" s="48"/>
      <c r="M640" s="48"/>
    </row>
    <row r="641" spans="6:13" ht="12.75" customHeight="1" x14ac:dyDescent="0.2">
      <c r="F641" s="7"/>
      <c r="G641" s="48"/>
      <c r="H641" s="48"/>
      <c r="I641" s="48"/>
      <c r="J641" s="48"/>
      <c r="K641" s="48"/>
      <c r="L641" s="48"/>
      <c r="M641" s="48"/>
    </row>
    <row r="642" spans="6:13" ht="12.75" customHeight="1" x14ac:dyDescent="0.2">
      <c r="F642" s="7"/>
      <c r="G642" s="48"/>
      <c r="H642" s="48"/>
      <c r="I642" s="48"/>
      <c r="J642" s="48"/>
      <c r="K642" s="48"/>
      <c r="L642" s="48"/>
      <c r="M642" s="48"/>
    </row>
    <row r="643" spans="6:13" ht="12.75" customHeight="1" x14ac:dyDescent="0.2">
      <c r="F643" s="7"/>
      <c r="G643" s="48"/>
      <c r="H643" s="48"/>
      <c r="I643" s="48"/>
      <c r="J643" s="48"/>
      <c r="K643" s="48"/>
      <c r="L643" s="48"/>
      <c r="M643" s="48"/>
    </row>
    <row r="644" spans="6:13" ht="12.75" customHeight="1" x14ac:dyDescent="0.2">
      <c r="F644" s="7"/>
      <c r="G644" s="48"/>
      <c r="H644" s="48"/>
      <c r="I644" s="48"/>
      <c r="J644" s="48"/>
      <c r="K644" s="48"/>
      <c r="L644" s="48"/>
      <c r="M644" s="48"/>
    </row>
    <row r="645" spans="6:13" ht="12.75" customHeight="1" x14ac:dyDescent="0.2">
      <c r="F645" s="7"/>
      <c r="G645" s="48"/>
      <c r="H645" s="48"/>
      <c r="I645" s="48"/>
      <c r="J645" s="48"/>
      <c r="K645" s="48"/>
      <c r="L645" s="48"/>
      <c r="M645" s="48"/>
    </row>
    <row r="646" spans="6:13" ht="12.75" customHeight="1" x14ac:dyDescent="0.2">
      <c r="F646" s="7"/>
      <c r="G646" s="48"/>
      <c r="H646" s="48"/>
      <c r="I646" s="48"/>
      <c r="J646" s="48"/>
      <c r="K646" s="48"/>
      <c r="L646" s="48"/>
      <c r="M646" s="48"/>
    </row>
    <row r="647" spans="6:13" ht="12.75" customHeight="1" x14ac:dyDescent="0.2">
      <c r="F647" s="7"/>
      <c r="G647" s="48"/>
      <c r="H647" s="48"/>
      <c r="I647" s="48"/>
      <c r="J647" s="48"/>
      <c r="K647" s="48"/>
      <c r="L647" s="48"/>
      <c r="M647" s="48"/>
    </row>
    <row r="648" spans="6:13" ht="12.75" customHeight="1" x14ac:dyDescent="0.2">
      <c r="F648" s="7"/>
      <c r="G648" s="48"/>
      <c r="H648" s="48"/>
      <c r="I648" s="48"/>
      <c r="J648" s="48"/>
      <c r="K648" s="48"/>
      <c r="L648" s="48"/>
      <c r="M648" s="48"/>
    </row>
    <row r="649" spans="6:13" ht="12.75" customHeight="1" x14ac:dyDescent="0.2">
      <c r="F649" s="7"/>
      <c r="G649" s="48"/>
      <c r="H649" s="48"/>
      <c r="I649" s="48"/>
      <c r="J649" s="48"/>
      <c r="K649" s="48"/>
      <c r="L649" s="48"/>
      <c r="M649" s="48"/>
    </row>
    <row r="650" spans="6:13" ht="12.75" customHeight="1" x14ac:dyDescent="0.2">
      <c r="F650" s="7"/>
      <c r="G650" s="48"/>
      <c r="H650" s="48"/>
      <c r="I650" s="48"/>
      <c r="J650" s="48"/>
      <c r="K650" s="48"/>
      <c r="L650" s="48"/>
      <c r="M650" s="48"/>
    </row>
    <row r="651" spans="6:13" ht="12.75" customHeight="1" x14ac:dyDescent="0.2">
      <c r="F651" s="7"/>
      <c r="G651" s="48"/>
      <c r="H651" s="48"/>
      <c r="I651" s="48"/>
      <c r="J651" s="48"/>
      <c r="K651" s="48"/>
      <c r="L651" s="48"/>
      <c r="M651" s="48"/>
    </row>
    <row r="652" spans="6:13" ht="12.75" customHeight="1" x14ac:dyDescent="0.2">
      <c r="F652" s="7"/>
      <c r="G652" s="48"/>
      <c r="H652" s="48"/>
      <c r="I652" s="48"/>
      <c r="J652" s="48"/>
      <c r="K652" s="48"/>
      <c r="L652" s="48"/>
      <c r="M652" s="48"/>
    </row>
    <row r="653" spans="6:13" ht="12.75" customHeight="1" x14ac:dyDescent="0.2">
      <c r="F653" s="7"/>
      <c r="G653" s="48"/>
      <c r="H653" s="48"/>
      <c r="I653" s="48"/>
      <c r="J653" s="48"/>
      <c r="K653" s="48"/>
      <c r="L653" s="48"/>
      <c r="M653" s="48"/>
    </row>
    <row r="654" spans="6:13" ht="12.75" customHeight="1" x14ac:dyDescent="0.2">
      <c r="F654" s="7"/>
      <c r="G654" s="48"/>
      <c r="H654" s="48"/>
      <c r="I654" s="48"/>
      <c r="J654" s="48"/>
      <c r="K654" s="48"/>
      <c r="L654" s="48"/>
      <c r="M654" s="48"/>
    </row>
    <row r="655" spans="6:13" ht="12.75" customHeight="1" x14ac:dyDescent="0.2">
      <c r="F655" s="7"/>
      <c r="G655" s="48"/>
      <c r="H655" s="48"/>
      <c r="I655" s="48"/>
      <c r="J655" s="48"/>
      <c r="K655" s="48"/>
      <c r="L655" s="48"/>
      <c r="M655" s="48"/>
    </row>
    <row r="656" spans="6:13" ht="12.75" customHeight="1" x14ac:dyDescent="0.2">
      <c r="F656" s="7"/>
      <c r="G656" s="48"/>
      <c r="H656" s="48"/>
      <c r="I656" s="48"/>
      <c r="J656" s="48"/>
      <c r="K656" s="48"/>
      <c r="L656" s="48"/>
      <c r="M656" s="48"/>
    </row>
    <row r="657" spans="6:13" ht="12.75" customHeight="1" x14ac:dyDescent="0.2">
      <c r="F657" s="7"/>
      <c r="G657" s="48"/>
      <c r="H657" s="48"/>
      <c r="I657" s="48"/>
      <c r="J657" s="48"/>
      <c r="K657" s="48"/>
      <c r="L657" s="48"/>
      <c r="M657" s="48"/>
    </row>
    <row r="658" spans="6:13" ht="12.75" customHeight="1" x14ac:dyDescent="0.2">
      <c r="F658" s="7"/>
      <c r="G658" s="48"/>
      <c r="H658" s="48"/>
      <c r="I658" s="48"/>
      <c r="J658" s="48"/>
      <c r="K658" s="48"/>
      <c r="L658" s="48"/>
      <c r="M658" s="48"/>
    </row>
    <row r="659" spans="6:13" ht="12.75" customHeight="1" x14ac:dyDescent="0.2">
      <c r="F659" s="7"/>
      <c r="G659" s="48"/>
      <c r="H659" s="48"/>
      <c r="I659" s="48"/>
      <c r="J659" s="48"/>
      <c r="K659" s="48"/>
      <c r="L659" s="48"/>
      <c r="M659" s="48"/>
    </row>
    <row r="660" spans="6:13" ht="12.75" customHeight="1" x14ac:dyDescent="0.2">
      <c r="F660" s="7"/>
      <c r="G660" s="48"/>
      <c r="H660" s="48"/>
      <c r="I660" s="48"/>
      <c r="J660" s="48"/>
      <c r="K660" s="48"/>
      <c r="L660" s="48"/>
      <c r="M660" s="48"/>
    </row>
    <row r="661" spans="6:13" ht="12.75" customHeight="1" x14ac:dyDescent="0.2">
      <c r="F661" s="7"/>
      <c r="G661" s="48"/>
      <c r="H661" s="48"/>
      <c r="I661" s="48"/>
      <c r="J661" s="48"/>
      <c r="K661" s="48"/>
      <c r="L661" s="48"/>
      <c r="M661" s="48"/>
    </row>
    <row r="662" spans="6:13" ht="12.75" customHeight="1" x14ac:dyDescent="0.2">
      <c r="F662" s="7"/>
      <c r="G662" s="48"/>
      <c r="H662" s="48"/>
      <c r="I662" s="48"/>
      <c r="J662" s="48"/>
      <c r="K662" s="48"/>
      <c r="L662" s="48"/>
      <c r="M662" s="48"/>
    </row>
    <row r="663" spans="6:13" ht="12.75" customHeight="1" x14ac:dyDescent="0.2">
      <c r="F663" s="7"/>
      <c r="G663" s="48"/>
      <c r="H663" s="48"/>
      <c r="I663" s="48"/>
      <c r="J663" s="48"/>
      <c r="K663" s="48"/>
      <c r="L663" s="48"/>
      <c r="M663" s="48"/>
    </row>
    <row r="664" spans="6:13" ht="12.75" customHeight="1" x14ac:dyDescent="0.2">
      <c r="F664" s="7"/>
      <c r="G664" s="48"/>
      <c r="H664" s="48"/>
      <c r="I664" s="48"/>
      <c r="J664" s="48"/>
      <c r="K664" s="48"/>
      <c r="L664" s="48"/>
      <c r="M664" s="48"/>
    </row>
    <row r="665" spans="6:13" ht="12.75" customHeight="1" x14ac:dyDescent="0.2">
      <c r="F665" s="7"/>
      <c r="G665" s="48"/>
      <c r="H665" s="48"/>
      <c r="I665" s="48"/>
      <c r="J665" s="48"/>
      <c r="K665" s="48"/>
      <c r="L665" s="48"/>
      <c r="M665" s="48"/>
    </row>
    <row r="666" spans="6:13" ht="12.75" customHeight="1" x14ac:dyDescent="0.2">
      <c r="F666" s="7"/>
      <c r="G666" s="48"/>
      <c r="H666" s="48"/>
      <c r="I666" s="48"/>
      <c r="J666" s="48"/>
      <c r="K666" s="48"/>
      <c r="L666" s="48"/>
      <c r="M666" s="48"/>
    </row>
    <row r="667" spans="6:13" ht="12.75" customHeight="1" x14ac:dyDescent="0.2">
      <c r="F667" s="7"/>
      <c r="G667" s="48"/>
      <c r="H667" s="48"/>
      <c r="I667" s="48"/>
      <c r="J667" s="48"/>
      <c r="K667" s="48"/>
      <c r="L667" s="48"/>
      <c r="M667" s="48"/>
    </row>
    <row r="668" spans="6:13" ht="12.75" customHeight="1" x14ac:dyDescent="0.2">
      <c r="F668" s="7"/>
      <c r="G668" s="48"/>
      <c r="H668" s="48"/>
      <c r="I668" s="48"/>
      <c r="J668" s="48"/>
      <c r="K668" s="48"/>
      <c r="L668" s="48"/>
      <c r="M668" s="48"/>
    </row>
    <row r="669" spans="6:13" ht="12.75" customHeight="1" x14ac:dyDescent="0.2">
      <c r="F669" s="7"/>
      <c r="G669" s="48"/>
      <c r="H669" s="48"/>
      <c r="I669" s="48"/>
      <c r="J669" s="48"/>
      <c r="K669" s="48"/>
      <c r="L669" s="48"/>
      <c r="M669" s="48"/>
    </row>
    <row r="670" spans="6:13" ht="12.75" customHeight="1" x14ac:dyDescent="0.2">
      <c r="F670" s="7"/>
      <c r="G670" s="48"/>
      <c r="H670" s="48"/>
      <c r="I670" s="48"/>
      <c r="J670" s="48"/>
      <c r="K670" s="48"/>
      <c r="L670" s="48"/>
      <c r="M670" s="48"/>
    </row>
    <row r="671" spans="6:13" ht="12.75" customHeight="1" x14ac:dyDescent="0.2">
      <c r="F671" s="7"/>
      <c r="G671" s="48"/>
      <c r="H671" s="48"/>
      <c r="I671" s="48"/>
      <c r="J671" s="48"/>
      <c r="K671" s="48"/>
      <c r="L671" s="48"/>
      <c r="M671" s="48"/>
    </row>
    <row r="672" spans="6:13" ht="12.75" customHeight="1" x14ac:dyDescent="0.2">
      <c r="F672" s="7"/>
      <c r="G672" s="48"/>
      <c r="H672" s="48"/>
      <c r="I672" s="48"/>
      <c r="J672" s="48"/>
      <c r="K672" s="48"/>
      <c r="L672" s="48"/>
      <c r="M672" s="48"/>
    </row>
    <row r="673" spans="6:13" ht="12.75" customHeight="1" x14ac:dyDescent="0.2">
      <c r="F673" s="7"/>
      <c r="G673" s="48"/>
      <c r="H673" s="48"/>
      <c r="I673" s="48"/>
      <c r="J673" s="48"/>
      <c r="K673" s="48"/>
      <c r="L673" s="48"/>
      <c r="M673" s="48"/>
    </row>
    <row r="674" spans="6:13" ht="12.75" customHeight="1" x14ac:dyDescent="0.2">
      <c r="F674" s="7"/>
      <c r="G674" s="48"/>
      <c r="H674" s="48"/>
      <c r="I674" s="48"/>
      <c r="J674" s="48"/>
      <c r="K674" s="48"/>
      <c r="L674" s="48"/>
      <c r="M674" s="48"/>
    </row>
    <row r="675" spans="6:13" ht="12.75" customHeight="1" x14ac:dyDescent="0.2">
      <c r="F675" s="7"/>
      <c r="G675" s="48"/>
      <c r="H675" s="48"/>
      <c r="I675" s="48"/>
      <c r="J675" s="48"/>
      <c r="K675" s="48"/>
      <c r="L675" s="48"/>
      <c r="M675" s="48"/>
    </row>
    <row r="676" spans="6:13" ht="12.75" customHeight="1" x14ac:dyDescent="0.2">
      <c r="F676" s="7"/>
      <c r="G676" s="48"/>
      <c r="H676" s="48"/>
      <c r="I676" s="48"/>
      <c r="J676" s="48"/>
      <c r="K676" s="48"/>
      <c r="L676" s="48"/>
      <c r="M676" s="48"/>
    </row>
    <row r="677" spans="6:13" ht="12.75" customHeight="1" x14ac:dyDescent="0.2">
      <c r="F677" s="7"/>
      <c r="G677" s="48"/>
      <c r="H677" s="48"/>
      <c r="I677" s="48"/>
      <c r="J677" s="48"/>
      <c r="K677" s="48"/>
      <c r="L677" s="48"/>
      <c r="M677" s="48"/>
    </row>
    <row r="678" spans="6:13" ht="12.75" customHeight="1" x14ac:dyDescent="0.2">
      <c r="F678" s="7"/>
      <c r="G678" s="48"/>
      <c r="H678" s="48"/>
      <c r="I678" s="48"/>
      <c r="J678" s="48"/>
      <c r="K678" s="48"/>
      <c r="L678" s="48"/>
      <c r="M678" s="48"/>
    </row>
    <row r="679" spans="6:13" ht="12.75" customHeight="1" x14ac:dyDescent="0.2">
      <c r="F679" s="7"/>
      <c r="G679" s="48"/>
      <c r="H679" s="48"/>
      <c r="I679" s="48"/>
      <c r="J679" s="48"/>
      <c r="K679" s="48"/>
      <c r="L679" s="48"/>
      <c r="M679" s="48"/>
    </row>
    <row r="680" spans="6:13" ht="12.75" customHeight="1" x14ac:dyDescent="0.2">
      <c r="F680" s="7"/>
      <c r="G680" s="48"/>
      <c r="H680" s="48"/>
      <c r="I680" s="48"/>
      <c r="J680" s="48"/>
      <c r="K680" s="48"/>
      <c r="L680" s="48"/>
      <c r="M680" s="48"/>
    </row>
    <row r="681" spans="6:13" ht="12.75" customHeight="1" x14ac:dyDescent="0.2">
      <c r="F681" s="7"/>
      <c r="G681" s="48"/>
      <c r="H681" s="48"/>
      <c r="I681" s="48"/>
      <c r="J681" s="48"/>
      <c r="K681" s="48"/>
      <c r="L681" s="48"/>
      <c r="M681" s="48"/>
    </row>
    <row r="682" spans="6:13" ht="12.75" customHeight="1" x14ac:dyDescent="0.2">
      <c r="F682" s="7"/>
      <c r="G682" s="48"/>
      <c r="H682" s="48"/>
      <c r="I682" s="48"/>
      <c r="J682" s="48"/>
      <c r="K682" s="48"/>
      <c r="L682" s="48"/>
      <c r="M682" s="48"/>
    </row>
    <row r="683" spans="6:13" ht="12.75" customHeight="1" x14ac:dyDescent="0.2">
      <c r="F683" s="7"/>
      <c r="G683" s="48"/>
      <c r="H683" s="48"/>
      <c r="I683" s="48"/>
      <c r="J683" s="48"/>
      <c r="K683" s="48"/>
      <c r="L683" s="48"/>
      <c r="M683" s="48"/>
    </row>
    <row r="684" spans="6:13" ht="12.75" customHeight="1" x14ac:dyDescent="0.2">
      <c r="F684" s="7"/>
      <c r="G684" s="48"/>
      <c r="H684" s="48"/>
      <c r="I684" s="48"/>
      <c r="J684" s="48"/>
      <c r="K684" s="48"/>
      <c r="L684" s="48"/>
      <c r="M684" s="48"/>
    </row>
    <row r="685" spans="6:13" ht="12.75" customHeight="1" x14ac:dyDescent="0.2">
      <c r="F685" s="7"/>
      <c r="G685" s="48"/>
      <c r="H685" s="48"/>
      <c r="I685" s="48"/>
      <c r="J685" s="48"/>
      <c r="K685" s="48"/>
      <c r="L685" s="48"/>
      <c r="M685" s="48"/>
    </row>
    <row r="686" spans="6:13" ht="12.75" customHeight="1" x14ac:dyDescent="0.2">
      <c r="F686" s="7"/>
      <c r="G686" s="48"/>
      <c r="H686" s="48"/>
      <c r="I686" s="48"/>
      <c r="J686" s="48"/>
      <c r="K686" s="48"/>
      <c r="L686" s="48"/>
      <c r="M686" s="48"/>
    </row>
    <row r="687" spans="6:13" ht="12.75" customHeight="1" x14ac:dyDescent="0.2">
      <c r="F687" s="7"/>
      <c r="G687" s="48"/>
      <c r="H687" s="48"/>
      <c r="I687" s="48"/>
      <c r="J687" s="48"/>
      <c r="K687" s="48"/>
      <c r="L687" s="48"/>
      <c r="M687" s="48"/>
    </row>
    <row r="688" spans="6:13" ht="12.75" customHeight="1" x14ac:dyDescent="0.2">
      <c r="F688" s="7"/>
      <c r="G688" s="48"/>
      <c r="H688" s="48"/>
      <c r="I688" s="48"/>
      <c r="J688" s="48"/>
      <c r="K688" s="48"/>
      <c r="L688" s="48"/>
      <c r="M688" s="48"/>
    </row>
    <row r="689" spans="6:13" ht="12.75" customHeight="1" x14ac:dyDescent="0.2">
      <c r="F689" s="7"/>
      <c r="G689" s="48"/>
      <c r="H689" s="48"/>
      <c r="I689" s="48"/>
      <c r="J689" s="48"/>
      <c r="K689" s="48"/>
      <c r="L689" s="48"/>
      <c r="M689" s="48"/>
    </row>
    <row r="690" spans="6:13" ht="12.75" customHeight="1" x14ac:dyDescent="0.2">
      <c r="F690" s="7"/>
      <c r="G690" s="48"/>
      <c r="H690" s="48"/>
      <c r="I690" s="48"/>
      <c r="J690" s="48"/>
      <c r="K690" s="48"/>
      <c r="L690" s="48"/>
      <c r="M690" s="48"/>
    </row>
    <row r="691" spans="6:13" ht="12.75" customHeight="1" x14ac:dyDescent="0.2">
      <c r="F691" s="7"/>
      <c r="G691" s="48"/>
      <c r="H691" s="48"/>
      <c r="I691" s="48"/>
      <c r="J691" s="48"/>
      <c r="K691" s="48"/>
      <c r="L691" s="48"/>
      <c r="M691" s="48"/>
    </row>
    <row r="692" spans="6:13" ht="12.75" customHeight="1" x14ac:dyDescent="0.2">
      <c r="F692" s="7"/>
      <c r="G692" s="48"/>
      <c r="H692" s="48"/>
      <c r="I692" s="48"/>
      <c r="J692" s="48"/>
      <c r="K692" s="48"/>
      <c r="L692" s="48"/>
      <c r="M692" s="48"/>
    </row>
    <row r="693" spans="6:13" ht="12.75" customHeight="1" x14ac:dyDescent="0.2">
      <c r="F693" s="7"/>
      <c r="G693" s="48"/>
      <c r="H693" s="48"/>
      <c r="I693" s="48"/>
      <c r="J693" s="48"/>
      <c r="K693" s="48"/>
      <c r="L693" s="48"/>
      <c r="M693" s="48"/>
    </row>
    <row r="694" spans="6:13" ht="12.75" customHeight="1" x14ac:dyDescent="0.2">
      <c r="F694" s="7"/>
      <c r="G694" s="48"/>
      <c r="H694" s="48"/>
      <c r="I694" s="48"/>
      <c r="J694" s="48"/>
      <c r="K694" s="48"/>
      <c r="L694" s="48"/>
      <c r="M694" s="48"/>
    </row>
    <row r="695" spans="6:13" ht="12.75" customHeight="1" x14ac:dyDescent="0.2">
      <c r="F695" s="7"/>
      <c r="G695" s="48"/>
      <c r="H695" s="48"/>
      <c r="I695" s="48"/>
      <c r="J695" s="48"/>
      <c r="K695" s="48"/>
      <c r="L695" s="48"/>
      <c r="M695" s="48"/>
    </row>
    <row r="696" spans="6:13" ht="12.75" customHeight="1" x14ac:dyDescent="0.2">
      <c r="F696" s="7"/>
      <c r="G696" s="48"/>
      <c r="H696" s="48"/>
      <c r="I696" s="48"/>
      <c r="J696" s="48"/>
      <c r="K696" s="48"/>
      <c r="L696" s="48"/>
      <c r="M696" s="48"/>
    </row>
    <row r="697" spans="6:13" ht="12.75" customHeight="1" x14ac:dyDescent="0.2">
      <c r="F697" s="7"/>
      <c r="G697" s="48"/>
      <c r="H697" s="48"/>
      <c r="I697" s="48"/>
      <c r="J697" s="48"/>
      <c r="K697" s="48"/>
      <c r="L697" s="48"/>
      <c r="M697" s="48"/>
    </row>
    <row r="698" spans="6:13" ht="12.75" customHeight="1" x14ac:dyDescent="0.2">
      <c r="F698" s="7"/>
      <c r="G698" s="48"/>
      <c r="H698" s="48"/>
      <c r="I698" s="48"/>
      <c r="J698" s="48"/>
      <c r="K698" s="48"/>
      <c r="L698" s="48"/>
      <c r="M698" s="48"/>
    </row>
    <row r="699" spans="6:13" ht="12.75" customHeight="1" x14ac:dyDescent="0.2">
      <c r="F699" s="7"/>
      <c r="G699" s="48"/>
      <c r="H699" s="48"/>
      <c r="I699" s="48"/>
      <c r="J699" s="48"/>
      <c r="K699" s="48"/>
      <c r="L699" s="48"/>
      <c r="M699" s="48"/>
    </row>
    <row r="700" spans="6:13" ht="12.75" customHeight="1" x14ac:dyDescent="0.2">
      <c r="F700" s="7"/>
      <c r="G700" s="48"/>
      <c r="H700" s="48"/>
      <c r="I700" s="48"/>
      <c r="J700" s="48"/>
      <c r="K700" s="48"/>
      <c r="L700" s="48"/>
      <c r="M700" s="48"/>
    </row>
    <row r="701" spans="6:13" ht="12.75" customHeight="1" x14ac:dyDescent="0.2">
      <c r="F701" s="7"/>
      <c r="G701" s="48"/>
      <c r="H701" s="48"/>
      <c r="I701" s="48"/>
      <c r="J701" s="48"/>
      <c r="K701" s="48"/>
      <c r="L701" s="48"/>
      <c r="M701" s="48"/>
    </row>
    <row r="702" spans="6:13" ht="12.75" customHeight="1" x14ac:dyDescent="0.2">
      <c r="F702" s="7"/>
      <c r="G702" s="48"/>
      <c r="H702" s="48"/>
      <c r="I702" s="48"/>
      <c r="J702" s="48"/>
      <c r="K702" s="48"/>
      <c r="L702" s="48"/>
      <c r="M702" s="48"/>
    </row>
    <row r="703" spans="6:13" ht="12.75" customHeight="1" x14ac:dyDescent="0.2">
      <c r="F703" s="7"/>
      <c r="G703" s="48"/>
      <c r="H703" s="48"/>
      <c r="I703" s="48"/>
      <c r="J703" s="48"/>
      <c r="K703" s="48"/>
      <c r="L703" s="48"/>
      <c r="M703" s="48"/>
    </row>
    <row r="704" spans="6:13" ht="12.75" customHeight="1" x14ac:dyDescent="0.2">
      <c r="F704" s="7"/>
      <c r="G704" s="48"/>
      <c r="H704" s="48"/>
      <c r="I704" s="48"/>
      <c r="J704" s="48"/>
      <c r="K704" s="48"/>
      <c r="L704" s="48"/>
      <c r="M704" s="48"/>
    </row>
    <row r="705" spans="6:13" ht="12.75" customHeight="1" x14ac:dyDescent="0.2">
      <c r="F705" s="7"/>
      <c r="G705" s="48"/>
      <c r="H705" s="48"/>
      <c r="I705" s="48"/>
      <c r="J705" s="48"/>
      <c r="K705" s="48"/>
      <c r="L705" s="48"/>
      <c r="M705" s="48"/>
    </row>
    <row r="706" spans="6:13" ht="12.75" customHeight="1" x14ac:dyDescent="0.2">
      <c r="F706" s="7"/>
      <c r="G706" s="48"/>
      <c r="H706" s="48"/>
      <c r="I706" s="48"/>
      <c r="J706" s="48"/>
      <c r="K706" s="48"/>
      <c r="L706" s="48"/>
      <c r="M706" s="48"/>
    </row>
    <row r="707" spans="6:13" ht="12.75" customHeight="1" x14ac:dyDescent="0.2">
      <c r="F707" s="7"/>
      <c r="G707" s="48"/>
      <c r="H707" s="48"/>
      <c r="I707" s="48"/>
      <c r="J707" s="48"/>
      <c r="K707" s="48"/>
      <c r="L707" s="48"/>
      <c r="M707" s="48"/>
    </row>
    <row r="708" spans="6:13" ht="12.75" customHeight="1" x14ac:dyDescent="0.2">
      <c r="F708" s="7"/>
      <c r="G708" s="48"/>
      <c r="H708" s="48"/>
      <c r="I708" s="48"/>
      <c r="J708" s="48"/>
      <c r="K708" s="48"/>
      <c r="L708" s="48"/>
      <c r="M708" s="48"/>
    </row>
    <row r="709" spans="6:13" ht="12.75" customHeight="1" x14ac:dyDescent="0.2">
      <c r="F709" s="7"/>
      <c r="G709" s="48"/>
      <c r="H709" s="48"/>
      <c r="I709" s="48"/>
      <c r="J709" s="48"/>
      <c r="K709" s="48"/>
      <c r="L709" s="48"/>
      <c r="M709" s="48"/>
    </row>
    <row r="710" spans="6:13" ht="12.75" customHeight="1" x14ac:dyDescent="0.2">
      <c r="F710" s="7"/>
      <c r="G710" s="48"/>
      <c r="H710" s="48"/>
      <c r="I710" s="48"/>
      <c r="J710" s="48"/>
      <c r="K710" s="48"/>
      <c r="L710" s="48"/>
      <c r="M710" s="48"/>
    </row>
    <row r="711" spans="6:13" ht="12.75" customHeight="1" x14ac:dyDescent="0.2">
      <c r="F711" s="7"/>
      <c r="G711" s="48"/>
      <c r="H711" s="48"/>
      <c r="I711" s="48"/>
      <c r="J711" s="48"/>
      <c r="K711" s="48"/>
      <c r="L711" s="48"/>
      <c r="M711" s="48"/>
    </row>
    <row r="712" spans="6:13" ht="12.75" customHeight="1" x14ac:dyDescent="0.2">
      <c r="F712" s="7"/>
      <c r="G712" s="48"/>
      <c r="H712" s="48"/>
      <c r="I712" s="48"/>
      <c r="J712" s="48"/>
      <c r="K712" s="48"/>
      <c r="L712" s="48"/>
      <c r="M712" s="48"/>
    </row>
    <row r="713" spans="6:13" ht="12.75" customHeight="1" x14ac:dyDescent="0.2">
      <c r="F713" s="7"/>
      <c r="G713" s="48"/>
      <c r="H713" s="48"/>
      <c r="I713" s="48"/>
      <c r="J713" s="48"/>
      <c r="K713" s="48"/>
      <c r="L713" s="48"/>
      <c r="M713" s="48"/>
    </row>
    <row r="714" spans="6:13" ht="12.75" customHeight="1" x14ac:dyDescent="0.2">
      <c r="F714" s="7"/>
      <c r="G714" s="48"/>
      <c r="H714" s="48"/>
      <c r="I714" s="48"/>
      <c r="J714" s="48"/>
      <c r="K714" s="48"/>
      <c r="L714" s="48"/>
      <c r="M714" s="48"/>
    </row>
    <row r="715" spans="6:13" ht="12.75" customHeight="1" x14ac:dyDescent="0.2">
      <c r="F715" s="7"/>
      <c r="G715" s="48"/>
      <c r="H715" s="48"/>
      <c r="I715" s="48"/>
      <c r="J715" s="48"/>
      <c r="K715" s="48"/>
      <c r="L715" s="48"/>
      <c r="M715" s="48"/>
    </row>
    <row r="716" spans="6:13" ht="12.75" customHeight="1" x14ac:dyDescent="0.2">
      <c r="F716" s="7"/>
      <c r="G716" s="48"/>
      <c r="H716" s="48"/>
      <c r="I716" s="48"/>
      <c r="J716" s="48"/>
      <c r="K716" s="48"/>
      <c r="L716" s="48"/>
      <c r="M716" s="48"/>
    </row>
    <row r="717" spans="6:13" ht="12.75" customHeight="1" x14ac:dyDescent="0.2">
      <c r="F717" s="7"/>
      <c r="G717" s="48"/>
      <c r="H717" s="48"/>
      <c r="I717" s="48"/>
      <c r="J717" s="48"/>
      <c r="K717" s="48"/>
      <c r="L717" s="48"/>
      <c r="M717" s="48"/>
    </row>
    <row r="718" spans="6:13" ht="12.75" customHeight="1" x14ac:dyDescent="0.2">
      <c r="F718" s="7"/>
      <c r="G718" s="48"/>
      <c r="H718" s="48"/>
      <c r="I718" s="48"/>
      <c r="J718" s="48"/>
      <c r="K718" s="48"/>
      <c r="L718" s="48"/>
      <c r="M718" s="48"/>
    </row>
    <row r="719" spans="6:13" ht="12.75" customHeight="1" x14ac:dyDescent="0.2">
      <c r="F719" s="7"/>
      <c r="G719" s="48"/>
      <c r="H719" s="48"/>
      <c r="I719" s="48"/>
      <c r="J719" s="48"/>
      <c r="K719" s="48"/>
      <c r="L719" s="48"/>
      <c r="M719" s="48"/>
    </row>
    <row r="720" spans="6:13" ht="12.75" customHeight="1" x14ac:dyDescent="0.2">
      <c r="F720" s="7"/>
      <c r="G720" s="48"/>
      <c r="H720" s="48"/>
      <c r="I720" s="48"/>
      <c r="J720" s="48"/>
      <c r="K720" s="48"/>
      <c r="L720" s="48"/>
      <c r="M720" s="48"/>
    </row>
    <row r="721" spans="6:13" ht="12.75" customHeight="1" x14ac:dyDescent="0.2">
      <c r="F721" s="7"/>
      <c r="G721" s="48"/>
      <c r="H721" s="48"/>
      <c r="I721" s="48"/>
      <c r="J721" s="48"/>
      <c r="K721" s="48"/>
      <c r="L721" s="48"/>
      <c r="M721" s="48"/>
    </row>
    <row r="722" spans="6:13" ht="12.75" customHeight="1" x14ac:dyDescent="0.2">
      <c r="F722" s="7"/>
      <c r="G722" s="48"/>
      <c r="H722" s="48"/>
      <c r="I722" s="48"/>
      <c r="J722" s="48"/>
      <c r="K722" s="48"/>
      <c r="L722" s="48"/>
      <c r="M722" s="48"/>
    </row>
    <row r="723" spans="6:13" ht="12.75" customHeight="1" x14ac:dyDescent="0.2">
      <c r="F723" s="7"/>
      <c r="G723" s="48"/>
      <c r="H723" s="48"/>
      <c r="I723" s="48"/>
      <c r="J723" s="48"/>
      <c r="K723" s="48"/>
      <c r="L723" s="48"/>
      <c r="M723" s="48"/>
    </row>
    <row r="724" spans="6:13" ht="12.75" customHeight="1" x14ac:dyDescent="0.2">
      <c r="F724" s="7"/>
      <c r="G724" s="48"/>
      <c r="H724" s="48"/>
      <c r="I724" s="48"/>
      <c r="J724" s="48"/>
      <c r="K724" s="48"/>
      <c r="L724" s="48"/>
      <c r="M724" s="48"/>
    </row>
    <row r="725" spans="6:13" ht="12.75" customHeight="1" x14ac:dyDescent="0.2">
      <c r="F725" s="7"/>
      <c r="G725" s="48"/>
      <c r="H725" s="48"/>
      <c r="I725" s="48"/>
      <c r="J725" s="48"/>
      <c r="K725" s="48"/>
      <c r="L725" s="48"/>
      <c r="M725" s="48"/>
    </row>
    <row r="726" spans="6:13" ht="12.75" customHeight="1" x14ac:dyDescent="0.2">
      <c r="F726" s="7"/>
      <c r="G726" s="48"/>
      <c r="H726" s="48"/>
      <c r="I726" s="48"/>
      <c r="J726" s="48"/>
      <c r="K726" s="48"/>
      <c r="L726" s="48"/>
      <c r="M726" s="48"/>
    </row>
    <row r="727" spans="6:13" ht="12.75" customHeight="1" x14ac:dyDescent="0.2">
      <c r="F727" s="7"/>
      <c r="G727" s="48"/>
      <c r="H727" s="48"/>
      <c r="I727" s="48"/>
      <c r="J727" s="48"/>
      <c r="K727" s="48"/>
      <c r="L727" s="48"/>
      <c r="M727" s="48"/>
    </row>
    <row r="728" spans="6:13" ht="12.75" customHeight="1" x14ac:dyDescent="0.2">
      <c r="F728" s="7"/>
      <c r="G728" s="48"/>
      <c r="H728" s="48"/>
      <c r="I728" s="48"/>
      <c r="J728" s="48"/>
      <c r="K728" s="48"/>
      <c r="L728" s="48"/>
      <c r="M728" s="48"/>
    </row>
    <row r="729" spans="6:13" ht="12.75" customHeight="1" x14ac:dyDescent="0.2">
      <c r="F729" s="7"/>
      <c r="G729" s="48"/>
      <c r="H729" s="48"/>
      <c r="I729" s="48"/>
      <c r="J729" s="48"/>
      <c r="K729" s="48"/>
      <c r="L729" s="48"/>
      <c r="M729" s="48"/>
    </row>
    <row r="730" spans="6:13" ht="12.75" customHeight="1" x14ac:dyDescent="0.2">
      <c r="F730" s="7"/>
      <c r="G730" s="48"/>
      <c r="H730" s="48"/>
      <c r="I730" s="48"/>
      <c r="J730" s="48"/>
      <c r="K730" s="48"/>
      <c r="L730" s="48"/>
      <c r="M730" s="48"/>
    </row>
    <row r="731" spans="6:13" ht="12.75" customHeight="1" x14ac:dyDescent="0.2">
      <c r="F731" s="7"/>
      <c r="G731" s="48"/>
      <c r="H731" s="48"/>
      <c r="I731" s="48"/>
      <c r="J731" s="48"/>
      <c r="K731" s="48"/>
      <c r="L731" s="48"/>
      <c r="M731" s="48"/>
    </row>
    <row r="732" spans="6:13" ht="12.75" customHeight="1" x14ac:dyDescent="0.2">
      <c r="F732" s="7"/>
      <c r="G732" s="48"/>
      <c r="H732" s="48"/>
      <c r="I732" s="48"/>
      <c r="J732" s="48"/>
      <c r="K732" s="48"/>
      <c r="L732" s="48"/>
      <c r="M732" s="48"/>
    </row>
    <row r="733" spans="6:13" ht="12.75" customHeight="1" x14ac:dyDescent="0.2">
      <c r="F733" s="7"/>
      <c r="G733" s="48"/>
      <c r="H733" s="48"/>
      <c r="I733" s="48"/>
      <c r="J733" s="48"/>
      <c r="K733" s="48"/>
      <c r="L733" s="48"/>
      <c r="M733" s="48"/>
    </row>
    <row r="734" spans="6:13" ht="12.75" customHeight="1" x14ac:dyDescent="0.2">
      <c r="F734" s="7"/>
      <c r="G734" s="48"/>
      <c r="H734" s="48"/>
      <c r="I734" s="48"/>
      <c r="J734" s="48"/>
      <c r="K734" s="48"/>
      <c r="L734" s="48"/>
      <c r="M734" s="48"/>
    </row>
    <row r="735" spans="6:13" ht="12.75" customHeight="1" x14ac:dyDescent="0.2">
      <c r="F735" s="7"/>
      <c r="G735" s="48"/>
      <c r="H735" s="48"/>
      <c r="I735" s="48"/>
      <c r="J735" s="48"/>
      <c r="K735" s="48"/>
      <c r="L735" s="48"/>
      <c r="M735" s="48"/>
    </row>
    <row r="736" spans="6:13" ht="12.75" customHeight="1" x14ac:dyDescent="0.2">
      <c r="F736" s="7"/>
      <c r="G736" s="48"/>
      <c r="H736" s="48"/>
      <c r="I736" s="48"/>
      <c r="J736" s="48"/>
      <c r="K736" s="48"/>
      <c r="L736" s="48"/>
      <c r="M736" s="48"/>
    </row>
    <row r="737" spans="6:13" ht="12.75" customHeight="1" x14ac:dyDescent="0.2">
      <c r="F737" s="7"/>
      <c r="G737" s="48"/>
      <c r="H737" s="48"/>
      <c r="I737" s="48"/>
      <c r="J737" s="48"/>
      <c r="K737" s="48"/>
      <c r="L737" s="48"/>
      <c r="M737" s="48"/>
    </row>
    <row r="738" spans="6:13" ht="12.75" customHeight="1" x14ac:dyDescent="0.2">
      <c r="F738" s="7"/>
      <c r="G738" s="48"/>
      <c r="H738" s="48"/>
      <c r="I738" s="48"/>
      <c r="J738" s="48"/>
      <c r="K738" s="48"/>
      <c r="L738" s="48"/>
      <c r="M738" s="48"/>
    </row>
    <row r="739" spans="6:13" ht="12.75" customHeight="1" x14ac:dyDescent="0.2">
      <c r="F739" s="7"/>
      <c r="G739" s="48"/>
      <c r="H739" s="48"/>
      <c r="I739" s="48"/>
      <c r="J739" s="48"/>
      <c r="K739" s="48"/>
      <c r="L739" s="48"/>
      <c r="M739" s="48"/>
    </row>
    <row r="740" spans="6:13" ht="12.75" customHeight="1" x14ac:dyDescent="0.2">
      <c r="F740" s="7"/>
      <c r="G740" s="48"/>
      <c r="H740" s="48"/>
      <c r="I740" s="48"/>
      <c r="J740" s="48"/>
      <c r="K740" s="48"/>
      <c r="L740" s="48"/>
      <c r="M740" s="48"/>
    </row>
    <row r="741" spans="6:13" ht="12.75" customHeight="1" x14ac:dyDescent="0.2">
      <c r="F741" s="7"/>
      <c r="G741" s="48"/>
      <c r="H741" s="48"/>
      <c r="I741" s="48"/>
      <c r="J741" s="48"/>
      <c r="K741" s="48"/>
      <c r="L741" s="48"/>
      <c r="M741" s="48"/>
    </row>
    <row r="742" spans="6:13" ht="12.75" customHeight="1" x14ac:dyDescent="0.2">
      <c r="F742" s="7"/>
      <c r="G742" s="48"/>
      <c r="H742" s="48"/>
      <c r="I742" s="48"/>
      <c r="J742" s="48"/>
      <c r="K742" s="48"/>
      <c r="L742" s="48"/>
      <c r="M742" s="48"/>
    </row>
    <row r="743" spans="6:13" ht="12.75" customHeight="1" x14ac:dyDescent="0.2">
      <c r="F743" s="7"/>
      <c r="G743" s="48"/>
      <c r="H743" s="48"/>
      <c r="I743" s="48"/>
      <c r="J743" s="48"/>
      <c r="K743" s="48"/>
      <c r="L743" s="48"/>
      <c r="M743" s="48"/>
    </row>
    <row r="744" spans="6:13" ht="12.75" customHeight="1" x14ac:dyDescent="0.2">
      <c r="F744" s="7"/>
      <c r="G744" s="48"/>
      <c r="H744" s="48"/>
      <c r="I744" s="48"/>
      <c r="J744" s="48"/>
      <c r="K744" s="48"/>
      <c r="L744" s="48"/>
      <c r="M744" s="48"/>
    </row>
    <row r="745" spans="6:13" ht="12.75" customHeight="1" x14ac:dyDescent="0.2">
      <c r="F745" s="7"/>
      <c r="G745" s="48"/>
      <c r="H745" s="48"/>
      <c r="I745" s="48"/>
      <c r="J745" s="48"/>
      <c r="K745" s="48"/>
      <c r="L745" s="48"/>
      <c r="M745" s="48"/>
    </row>
    <row r="746" spans="6:13" ht="12.75" customHeight="1" x14ac:dyDescent="0.2">
      <c r="F746" s="7"/>
      <c r="G746" s="48"/>
      <c r="H746" s="48"/>
      <c r="I746" s="48"/>
      <c r="J746" s="48"/>
      <c r="K746" s="48"/>
      <c r="L746" s="48"/>
      <c r="M746" s="48"/>
    </row>
    <row r="747" spans="6:13" ht="12.75" customHeight="1" x14ac:dyDescent="0.2">
      <c r="F747" s="7"/>
      <c r="G747" s="48"/>
      <c r="H747" s="48"/>
      <c r="I747" s="48"/>
      <c r="J747" s="48"/>
      <c r="K747" s="48"/>
      <c r="L747" s="48"/>
      <c r="M747" s="48"/>
    </row>
    <row r="748" spans="6:13" ht="12.75" customHeight="1" x14ac:dyDescent="0.2">
      <c r="F748" s="7"/>
      <c r="G748" s="48"/>
      <c r="H748" s="48"/>
      <c r="I748" s="48"/>
      <c r="J748" s="48"/>
      <c r="K748" s="48"/>
      <c r="L748" s="48"/>
      <c r="M748" s="48"/>
    </row>
    <row r="749" spans="6:13" ht="12.75" customHeight="1" x14ac:dyDescent="0.2">
      <c r="F749" s="7"/>
      <c r="G749" s="48"/>
      <c r="H749" s="48"/>
      <c r="I749" s="48"/>
      <c r="J749" s="48"/>
      <c r="K749" s="48"/>
      <c r="L749" s="48"/>
      <c r="M749" s="48"/>
    </row>
    <row r="750" spans="6:13" ht="12.75" customHeight="1" x14ac:dyDescent="0.2">
      <c r="F750" s="7"/>
      <c r="G750" s="48"/>
      <c r="H750" s="48"/>
      <c r="I750" s="48"/>
      <c r="J750" s="48"/>
      <c r="K750" s="48"/>
      <c r="L750" s="48"/>
      <c r="M750" s="48"/>
    </row>
    <row r="751" spans="6:13" ht="12.75" customHeight="1" x14ac:dyDescent="0.2">
      <c r="F751" s="7"/>
      <c r="G751" s="48"/>
      <c r="H751" s="48"/>
      <c r="I751" s="48"/>
      <c r="J751" s="48"/>
      <c r="K751" s="48"/>
      <c r="L751" s="48"/>
      <c r="M751" s="48"/>
    </row>
    <row r="752" spans="6:13" ht="12.75" customHeight="1" x14ac:dyDescent="0.2">
      <c r="F752" s="7"/>
      <c r="G752" s="48"/>
      <c r="H752" s="48"/>
      <c r="I752" s="48"/>
      <c r="J752" s="48"/>
      <c r="K752" s="48"/>
      <c r="L752" s="48"/>
      <c r="M752" s="48"/>
    </row>
    <row r="753" spans="6:13" ht="12.75" customHeight="1" x14ac:dyDescent="0.2">
      <c r="F753" s="7"/>
      <c r="G753" s="48"/>
      <c r="H753" s="48"/>
      <c r="I753" s="48"/>
      <c r="J753" s="48"/>
      <c r="K753" s="48"/>
      <c r="L753" s="48"/>
      <c r="M753" s="48"/>
    </row>
    <row r="754" spans="6:13" ht="12.75" customHeight="1" x14ac:dyDescent="0.2">
      <c r="F754" s="7"/>
      <c r="G754" s="48"/>
      <c r="H754" s="48"/>
      <c r="I754" s="48"/>
      <c r="J754" s="48"/>
      <c r="K754" s="48"/>
      <c r="L754" s="48"/>
      <c r="M754" s="48"/>
    </row>
    <row r="755" spans="6:13" ht="12.75" customHeight="1" x14ac:dyDescent="0.2">
      <c r="F755" s="7"/>
      <c r="G755" s="48"/>
      <c r="H755" s="48"/>
      <c r="I755" s="48"/>
      <c r="J755" s="48"/>
      <c r="K755" s="48"/>
      <c r="L755" s="48"/>
      <c r="M755" s="48"/>
    </row>
    <row r="756" spans="6:13" ht="12.75" customHeight="1" x14ac:dyDescent="0.2">
      <c r="F756" s="7"/>
      <c r="G756" s="48"/>
      <c r="H756" s="48"/>
      <c r="I756" s="48"/>
      <c r="J756" s="48"/>
      <c r="K756" s="48"/>
      <c r="L756" s="48"/>
      <c r="M756" s="48"/>
    </row>
    <row r="757" spans="6:13" ht="12.75" customHeight="1" x14ac:dyDescent="0.2">
      <c r="F757" s="7"/>
      <c r="G757" s="48"/>
      <c r="H757" s="48"/>
      <c r="I757" s="48"/>
      <c r="J757" s="48"/>
      <c r="K757" s="48"/>
      <c r="L757" s="48"/>
      <c r="M757" s="48"/>
    </row>
    <row r="758" spans="6:13" ht="12.75" customHeight="1" x14ac:dyDescent="0.2">
      <c r="F758" s="7"/>
      <c r="G758" s="48"/>
      <c r="H758" s="48"/>
      <c r="I758" s="48"/>
      <c r="J758" s="48"/>
      <c r="K758" s="48"/>
      <c r="L758" s="48"/>
      <c r="M758" s="48"/>
    </row>
    <row r="759" spans="6:13" ht="12.75" customHeight="1" x14ac:dyDescent="0.2">
      <c r="F759" s="7"/>
      <c r="G759" s="48"/>
      <c r="H759" s="48"/>
      <c r="I759" s="48"/>
      <c r="J759" s="48"/>
      <c r="K759" s="48"/>
      <c r="L759" s="48"/>
      <c r="M759" s="48"/>
    </row>
    <row r="760" spans="6:13" ht="12.75" customHeight="1" x14ac:dyDescent="0.2">
      <c r="F760" s="7"/>
      <c r="G760" s="48"/>
      <c r="H760" s="48"/>
      <c r="I760" s="48"/>
      <c r="J760" s="48"/>
      <c r="K760" s="48"/>
      <c r="L760" s="48"/>
      <c r="M760" s="48"/>
    </row>
    <row r="761" spans="6:13" ht="12.75" customHeight="1" x14ac:dyDescent="0.2">
      <c r="F761" s="7"/>
      <c r="G761" s="48"/>
      <c r="H761" s="48"/>
      <c r="I761" s="48"/>
      <c r="J761" s="48"/>
      <c r="K761" s="48"/>
      <c r="L761" s="48"/>
      <c r="M761" s="48"/>
    </row>
    <row r="762" spans="6:13" ht="12.75" customHeight="1" x14ac:dyDescent="0.2">
      <c r="F762" s="7"/>
      <c r="G762" s="48"/>
      <c r="H762" s="48"/>
      <c r="I762" s="48"/>
      <c r="J762" s="48"/>
      <c r="K762" s="48"/>
      <c r="L762" s="48"/>
      <c r="M762" s="48"/>
    </row>
    <row r="763" spans="6:13" ht="12.75" customHeight="1" x14ac:dyDescent="0.2">
      <c r="F763" s="7"/>
      <c r="G763" s="48"/>
      <c r="H763" s="48"/>
      <c r="I763" s="48"/>
      <c r="J763" s="48"/>
      <c r="K763" s="48"/>
      <c r="L763" s="48"/>
      <c r="M763" s="48"/>
    </row>
    <row r="764" spans="6:13" ht="12.75" customHeight="1" x14ac:dyDescent="0.2">
      <c r="F764" s="7"/>
      <c r="G764" s="48"/>
      <c r="H764" s="48"/>
      <c r="I764" s="48"/>
      <c r="J764" s="48"/>
      <c r="K764" s="48"/>
      <c r="L764" s="48"/>
      <c r="M764" s="48"/>
    </row>
    <row r="765" spans="6:13" ht="12.75" customHeight="1" x14ac:dyDescent="0.2">
      <c r="F765" s="7"/>
      <c r="G765" s="48"/>
      <c r="H765" s="48"/>
      <c r="I765" s="48"/>
      <c r="J765" s="48"/>
      <c r="K765" s="48"/>
      <c r="L765" s="48"/>
      <c r="M765" s="48"/>
    </row>
    <row r="766" spans="6:13" ht="12.75" customHeight="1" x14ac:dyDescent="0.2">
      <c r="F766" s="7"/>
      <c r="G766" s="48"/>
      <c r="H766" s="48"/>
      <c r="I766" s="48"/>
      <c r="J766" s="48"/>
      <c r="K766" s="48"/>
      <c r="L766" s="48"/>
      <c r="M766" s="48"/>
    </row>
    <row r="767" spans="6:13" ht="12.75" customHeight="1" x14ac:dyDescent="0.2">
      <c r="F767" s="7"/>
      <c r="G767" s="48"/>
      <c r="H767" s="48"/>
      <c r="I767" s="48"/>
      <c r="J767" s="48"/>
      <c r="K767" s="48"/>
      <c r="L767" s="48"/>
      <c r="M767" s="48"/>
    </row>
    <row r="768" spans="6:13" ht="12.75" customHeight="1" x14ac:dyDescent="0.2">
      <c r="F768" s="7"/>
      <c r="G768" s="48"/>
      <c r="H768" s="48"/>
      <c r="I768" s="48"/>
      <c r="J768" s="48"/>
      <c r="K768" s="48"/>
      <c r="L768" s="48"/>
      <c r="M768" s="48"/>
    </row>
    <row r="769" spans="6:13" ht="12.75" customHeight="1" x14ac:dyDescent="0.2">
      <c r="F769" s="7"/>
      <c r="G769" s="48"/>
      <c r="H769" s="48"/>
      <c r="I769" s="48"/>
      <c r="J769" s="48"/>
      <c r="K769" s="48"/>
      <c r="L769" s="48"/>
      <c r="M769" s="48"/>
    </row>
    <row r="770" spans="6:13" ht="12.75" customHeight="1" x14ac:dyDescent="0.2">
      <c r="F770" s="7"/>
      <c r="G770" s="48"/>
      <c r="H770" s="48"/>
      <c r="I770" s="48"/>
      <c r="J770" s="48"/>
      <c r="K770" s="48"/>
      <c r="L770" s="48"/>
      <c r="M770" s="48"/>
    </row>
    <row r="771" spans="6:13" ht="12.75" customHeight="1" x14ac:dyDescent="0.2">
      <c r="F771" s="7"/>
      <c r="G771" s="48"/>
      <c r="H771" s="48"/>
      <c r="I771" s="48"/>
      <c r="J771" s="48"/>
      <c r="K771" s="48"/>
      <c r="L771" s="48"/>
      <c r="M771" s="48"/>
    </row>
    <row r="772" spans="6:13" ht="12.75" customHeight="1" x14ac:dyDescent="0.2">
      <c r="F772" s="7"/>
      <c r="G772" s="48"/>
      <c r="H772" s="48"/>
      <c r="I772" s="48"/>
      <c r="J772" s="48"/>
      <c r="K772" s="48"/>
      <c r="L772" s="48"/>
      <c r="M772" s="48"/>
    </row>
    <row r="773" spans="6:13" ht="12.75" customHeight="1" x14ac:dyDescent="0.2">
      <c r="F773" s="7"/>
      <c r="G773" s="48"/>
      <c r="H773" s="48"/>
      <c r="I773" s="48"/>
      <c r="J773" s="48"/>
      <c r="K773" s="48"/>
      <c r="L773" s="48"/>
      <c r="M773" s="48"/>
    </row>
    <row r="774" spans="6:13" ht="12.75" customHeight="1" x14ac:dyDescent="0.2">
      <c r="F774" s="7"/>
      <c r="G774" s="48"/>
      <c r="H774" s="48"/>
      <c r="I774" s="48"/>
      <c r="J774" s="48"/>
      <c r="K774" s="48"/>
      <c r="L774" s="48"/>
      <c r="M774" s="48"/>
    </row>
    <row r="775" spans="6:13" ht="12.75" customHeight="1" x14ac:dyDescent="0.2">
      <c r="F775" s="7"/>
      <c r="G775" s="48"/>
      <c r="H775" s="48"/>
      <c r="I775" s="48"/>
      <c r="J775" s="48"/>
      <c r="K775" s="48"/>
      <c r="L775" s="48"/>
      <c r="M775" s="48"/>
    </row>
    <row r="776" spans="6:13" ht="12.75" customHeight="1" x14ac:dyDescent="0.2">
      <c r="F776" s="7"/>
      <c r="G776" s="48"/>
      <c r="H776" s="48"/>
      <c r="I776" s="48"/>
      <c r="J776" s="48"/>
      <c r="K776" s="48"/>
      <c r="L776" s="48"/>
      <c r="M776" s="48"/>
    </row>
    <row r="777" spans="6:13" ht="12.75" customHeight="1" x14ac:dyDescent="0.2">
      <c r="F777" s="7"/>
      <c r="G777" s="48"/>
      <c r="H777" s="48"/>
      <c r="I777" s="48"/>
      <c r="J777" s="48"/>
      <c r="K777" s="48"/>
      <c r="L777" s="48"/>
      <c r="M777" s="48"/>
    </row>
    <row r="778" spans="6:13" ht="12.75" customHeight="1" x14ac:dyDescent="0.2">
      <c r="F778" s="7"/>
      <c r="G778" s="48"/>
      <c r="H778" s="48"/>
      <c r="I778" s="48"/>
      <c r="J778" s="48"/>
      <c r="K778" s="48"/>
      <c r="L778" s="48"/>
      <c r="M778" s="48"/>
    </row>
    <row r="779" spans="6:13" ht="12.75" customHeight="1" x14ac:dyDescent="0.2">
      <c r="F779" s="7"/>
      <c r="G779" s="48"/>
      <c r="H779" s="48"/>
      <c r="I779" s="48"/>
      <c r="J779" s="48"/>
      <c r="K779" s="48"/>
      <c r="L779" s="48"/>
      <c r="M779" s="48"/>
    </row>
    <row r="780" spans="6:13" ht="12.75" customHeight="1" x14ac:dyDescent="0.2">
      <c r="F780" s="7"/>
      <c r="G780" s="48"/>
      <c r="H780" s="48"/>
      <c r="I780" s="48"/>
      <c r="J780" s="48"/>
      <c r="K780" s="48"/>
      <c r="L780" s="48"/>
      <c r="M780" s="48"/>
    </row>
    <row r="781" spans="6:13" ht="12.75" customHeight="1" x14ac:dyDescent="0.2">
      <c r="F781" s="7"/>
      <c r="G781" s="48"/>
      <c r="H781" s="48"/>
      <c r="I781" s="48"/>
      <c r="J781" s="48"/>
      <c r="K781" s="48"/>
      <c r="L781" s="48"/>
      <c r="M781" s="48"/>
    </row>
    <row r="782" spans="6:13" ht="12.75" customHeight="1" x14ac:dyDescent="0.2">
      <c r="F782" s="7"/>
      <c r="G782" s="48"/>
      <c r="H782" s="48"/>
      <c r="I782" s="48"/>
      <c r="J782" s="48"/>
      <c r="K782" s="48"/>
      <c r="L782" s="48"/>
      <c r="M782" s="48"/>
    </row>
    <row r="783" spans="6:13" ht="12.75" customHeight="1" x14ac:dyDescent="0.2">
      <c r="F783" s="7"/>
      <c r="G783" s="48"/>
      <c r="H783" s="48"/>
      <c r="I783" s="48"/>
      <c r="J783" s="48"/>
      <c r="K783" s="48"/>
      <c r="L783" s="48"/>
      <c r="M783" s="48"/>
    </row>
    <row r="784" spans="6:13" ht="12.75" customHeight="1" x14ac:dyDescent="0.2">
      <c r="F784" s="7"/>
      <c r="G784" s="48"/>
      <c r="H784" s="48"/>
      <c r="I784" s="48"/>
      <c r="J784" s="48"/>
      <c r="K784" s="48"/>
      <c r="L784" s="48"/>
      <c r="M784" s="48"/>
    </row>
    <row r="785" spans="6:13" ht="12.75" customHeight="1" x14ac:dyDescent="0.2">
      <c r="F785" s="7"/>
      <c r="G785" s="48"/>
      <c r="H785" s="48"/>
      <c r="I785" s="48"/>
      <c r="J785" s="48"/>
      <c r="K785" s="48"/>
      <c r="L785" s="48"/>
      <c r="M785" s="48"/>
    </row>
    <row r="786" spans="6:13" ht="12.75" customHeight="1" x14ac:dyDescent="0.2">
      <c r="F786" s="7"/>
      <c r="G786" s="48"/>
      <c r="H786" s="48"/>
      <c r="I786" s="48"/>
      <c r="J786" s="48"/>
      <c r="K786" s="48"/>
      <c r="L786" s="48"/>
      <c r="M786" s="48"/>
    </row>
    <row r="787" spans="6:13" ht="12.75" customHeight="1" x14ac:dyDescent="0.2">
      <c r="F787" s="7"/>
      <c r="G787" s="48"/>
      <c r="H787" s="48"/>
      <c r="I787" s="48"/>
      <c r="J787" s="48"/>
      <c r="K787" s="48"/>
      <c r="L787" s="48"/>
      <c r="M787" s="48"/>
    </row>
    <row r="788" spans="6:13" ht="12.75" customHeight="1" x14ac:dyDescent="0.2">
      <c r="F788" s="7"/>
      <c r="G788" s="48"/>
      <c r="H788" s="48"/>
      <c r="I788" s="48"/>
      <c r="J788" s="48"/>
      <c r="K788" s="48"/>
      <c r="L788" s="48"/>
      <c r="M788" s="48"/>
    </row>
    <row r="789" spans="6:13" ht="12.75" customHeight="1" x14ac:dyDescent="0.2">
      <c r="F789" s="7"/>
      <c r="G789" s="48"/>
      <c r="H789" s="48"/>
      <c r="I789" s="48"/>
      <c r="J789" s="48"/>
      <c r="K789" s="48"/>
      <c r="L789" s="48"/>
      <c r="M789" s="48"/>
    </row>
    <row r="790" spans="6:13" ht="12.75" customHeight="1" x14ac:dyDescent="0.2">
      <c r="F790" s="7"/>
      <c r="G790" s="48"/>
      <c r="H790" s="48"/>
      <c r="I790" s="48"/>
      <c r="J790" s="48"/>
      <c r="K790" s="48"/>
      <c r="L790" s="48"/>
      <c r="M790" s="48"/>
    </row>
    <row r="791" spans="6:13" ht="12.75" customHeight="1" x14ac:dyDescent="0.2">
      <c r="F791" s="7"/>
      <c r="G791" s="48"/>
      <c r="H791" s="48"/>
      <c r="I791" s="48"/>
      <c r="J791" s="48"/>
      <c r="K791" s="48"/>
      <c r="L791" s="48"/>
      <c r="M791" s="48"/>
    </row>
    <row r="792" spans="6:13" ht="12.75" customHeight="1" x14ac:dyDescent="0.2">
      <c r="F792" s="7"/>
      <c r="G792" s="48"/>
      <c r="H792" s="48"/>
      <c r="I792" s="48"/>
      <c r="J792" s="48"/>
      <c r="K792" s="48"/>
      <c r="L792" s="48"/>
      <c r="M792" s="48"/>
    </row>
    <row r="793" spans="6:13" ht="12.75" customHeight="1" x14ac:dyDescent="0.2">
      <c r="F793" s="7"/>
      <c r="G793" s="48"/>
      <c r="H793" s="48"/>
      <c r="I793" s="48"/>
      <c r="J793" s="48"/>
      <c r="K793" s="48"/>
      <c r="L793" s="48"/>
      <c r="M793" s="48"/>
    </row>
    <row r="794" spans="6:13" ht="12.75" customHeight="1" x14ac:dyDescent="0.2">
      <c r="F794" s="7"/>
      <c r="G794" s="48"/>
      <c r="H794" s="48"/>
      <c r="I794" s="48"/>
      <c r="J794" s="48"/>
      <c r="K794" s="48"/>
      <c r="L794" s="48"/>
      <c r="M794" s="48"/>
    </row>
    <row r="795" spans="6:13" ht="12.75" customHeight="1" x14ac:dyDescent="0.2">
      <c r="F795" s="7"/>
      <c r="G795" s="48"/>
      <c r="H795" s="48"/>
      <c r="I795" s="48"/>
      <c r="J795" s="48"/>
      <c r="K795" s="48"/>
      <c r="L795" s="48"/>
      <c r="M795" s="48"/>
    </row>
    <row r="796" spans="6:13" ht="12.75" customHeight="1" x14ac:dyDescent="0.2">
      <c r="F796" s="7"/>
      <c r="G796" s="48"/>
      <c r="H796" s="48"/>
      <c r="I796" s="48"/>
      <c r="J796" s="48"/>
      <c r="K796" s="48"/>
      <c r="L796" s="48"/>
      <c r="M796" s="48"/>
    </row>
    <row r="797" spans="6:13" ht="12.75" customHeight="1" x14ac:dyDescent="0.2">
      <c r="F797" s="7"/>
      <c r="G797" s="48"/>
      <c r="H797" s="48"/>
      <c r="I797" s="48"/>
      <c r="J797" s="48"/>
      <c r="K797" s="48"/>
      <c r="L797" s="48"/>
      <c r="M797" s="48"/>
    </row>
    <row r="798" spans="6:13" ht="12.75" customHeight="1" x14ac:dyDescent="0.2">
      <c r="F798" s="7"/>
      <c r="G798" s="48"/>
      <c r="H798" s="48"/>
      <c r="I798" s="48"/>
      <c r="J798" s="48"/>
      <c r="K798" s="48"/>
      <c r="L798" s="48"/>
      <c r="M798" s="48"/>
    </row>
    <row r="799" spans="6:13" ht="12.75" customHeight="1" x14ac:dyDescent="0.2">
      <c r="F799" s="7"/>
      <c r="G799" s="48"/>
      <c r="H799" s="48"/>
      <c r="I799" s="48"/>
      <c r="J799" s="48"/>
      <c r="K799" s="48"/>
      <c r="L799" s="48"/>
      <c r="M799" s="48"/>
    </row>
    <row r="800" spans="6:13" ht="12.75" customHeight="1" x14ac:dyDescent="0.2">
      <c r="F800" s="7"/>
      <c r="G800" s="48"/>
      <c r="H800" s="48"/>
      <c r="I800" s="48"/>
      <c r="J800" s="48"/>
      <c r="K800" s="48"/>
      <c r="L800" s="48"/>
      <c r="M800" s="48"/>
    </row>
    <row r="801" spans="6:13" ht="12.75" customHeight="1" x14ac:dyDescent="0.2">
      <c r="F801" s="7"/>
      <c r="G801" s="48"/>
      <c r="H801" s="48"/>
      <c r="I801" s="48"/>
      <c r="J801" s="48"/>
      <c r="K801" s="48"/>
      <c r="L801" s="48"/>
      <c r="M801" s="48"/>
    </row>
    <row r="802" spans="6:13" ht="12.75" customHeight="1" x14ac:dyDescent="0.2">
      <c r="F802" s="7"/>
      <c r="G802" s="48"/>
      <c r="H802" s="48"/>
      <c r="I802" s="48"/>
      <c r="J802" s="48"/>
      <c r="K802" s="48"/>
      <c r="L802" s="48"/>
      <c r="M802" s="48"/>
    </row>
    <row r="803" spans="6:13" ht="12.75" customHeight="1" x14ac:dyDescent="0.2">
      <c r="F803" s="7"/>
      <c r="G803" s="48"/>
      <c r="H803" s="48"/>
      <c r="I803" s="48"/>
      <c r="J803" s="48"/>
      <c r="K803" s="48"/>
      <c r="L803" s="48"/>
      <c r="M803" s="48"/>
    </row>
    <row r="804" spans="6:13" ht="12.75" customHeight="1" x14ac:dyDescent="0.2">
      <c r="F804" s="7"/>
      <c r="G804" s="48"/>
      <c r="H804" s="48"/>
      <c r="I804" s="48"/>
      <c r="J804" s="48"/>
      <c r="K804" s="48"/>
      <c r="L804" s="48"/>
      <c r="M804" s="48"/>
    </row>
    <row r="805" spans="6:13" ht="12.75" customHeight="1" x14ac:dyDescent="0.2">
      <c r="F805" s="7"/>
      <c r="G805" s="48"/>
      <c r="H805" s="48"/>
      <c r="I805" s="48"/>
      <c r="J805" s="48"/>
      <c r="K805" s="48"/>
      <c r="L805" s="48"/>
      <c r="M805" s="48"/>
    </row>
    <row r="806" spans="6:13" ht="12.75" customHeight="1" x14ac:dyDescent="0.2">
      <c r="F806" s="7"/>
      <c r="G806" s="48"/>
      <c r="H806" s="48"/>
      <c r="I806" s="48"/>
      <c r="J806" s="48"/>
      <c r="K806" s="48"/>
      <c r="L806" s="48"/>
      <c r="M806" s="48"/>
    </row>
    <row r="807" spans="6:13" ht="12.75" customHeight="1" x14ac:dyDescent="0.2">
      <c r="F807" s="7"/>
      <c r="G807" s="48"/>
      <c r="H807" s="48"/>
      <c r="I807" s="48"/>
      <c r="J807" s="48"/>
      <c r="K807" s="48"/>
      <c r="L807" s="48"/>
      <c r="M807" s="48"/>
    </row>
    <row r="808" spans="6:13" ht="12.75" customHeight="1" x14ac:dyDescent="0.2">
      <c r="F808" s="7"/>
      <c r="G808" s="48"/>
      <c r="H808" s="48"/>
      <c r="I808" s="48"/>
      <c r="J808" s="48"/>
      <c r="K808" s="48"/>
      <c r="L808" s="48"/>
      <c r="M808" s="48"/>
    </row>
    <row r="809" spans="6:13" ht="12.75" customHeight="1" x14ac:dyDescent="0.2">
      <c r="F809" s="7"/>
      <c r="G809" s="48"/>
      <c r="H809" s="48"/>
      <c r="I809" s="48"/>
      <c r="J809" s="48"/>
      <c r="K809" s="48"/>
      <c r="L809" s="48"/>
      <c r="M809" s="48"/>
    </row>
    <row r="810" spans="6:13" ht="12.75" customHeight="1" x14ac:dyDescent="0.2">
      <c r="F810" s="7"/>
      <c r="G810" s="48"/>
      <c r="H810" s="48"/>
      <c r="I810" s="48"/>
      <c r="J810" s="48"/>
      <c r="K810" s="48"/>
      <c r="L810" s="48"/>
      <c r="M810" s="48"/>
    </row>
    <row r="811" spans="6:13" ht="12.75" customHeight="1" x14ac:dyDescent="0.2">
      <c r="F811" s="7"/>
      <c r="G811" s="48"/>
      <c r="H811" s="48"/>
      <c r="I811" s="48"/>
      <c r="J811" s="48"/>
      <c r="K811" s="48"/>
      <c r="L811" s="48"/>
      <c r="M811" s="48"/>
    </row>
    <row r="812" spans="6:13" ht="12.75" customHeight="1" x14ac:dyDescent="0.2">
      <c r="F812" s="7"/>
      <c r="G812" s="48"/>
      <c r="H812" s="48"/>
      <c r="I812" s="48"/>
      <c r="J812" s="48"/>
      <c r="K812" s="48"/>
      <c r="L812" s="48"/>
      <c r="M812" s="48"/>
    </row>
    <row r="813" spans="6:13" ht="12.75" customHeight="1" x14ac:dyDescent="0.2">
      <c r="F813" s="7"/>
      <c r="G813" s="48"/>
      <c r="H813" s="48"/>
      <c r="I813" s="48"/>
      <c r="J813" s="48"/>
      <c r="K813" s="48"/>
      <c r="L813" s="48"/>
      <c r="M813" s="48"/>
    </row>
    <row r="814" spans="6:13" ht="12.75" customHeight="1" x14ac:dyDescent="0.2">
      <c r="F814" s="7"/>
      <c r="G814" s="48"/>
      <c r="H814" s="48"/>
      <c r="I814" s="48"/>
      <c r="J814" s="48"/>
      <c r="K814" s="48"/>
      <c r="L814" s="48"/>
      <c r="M814" s="48"/>
    </row>
    <row r="815" spans="6:13" ht="12.75" customHeight="1" x14ac:dyDescent="0.2">
      <c r="F815" s="7"/>
      <c r="G815" s="48"/>
      <c r="H815" s="48"/>
      <c r="I815" s="48"/>
      <c r="J815" s="48"/>
      <c r="K815" s="48"/>
      <c r="L815" s="48"/>
      <c r="M815" s="48"/>
    </row>
    <row r="816" spans="6:13" ht="12.75" customHeight="1" x14ac:dyDescent="0.2">
      <c r="F816" s="7"/>
      <c r="G816" s="48"/>
      <c r="H816" s="48"/>
      <c r="I816" s="48"/>
      <c r="J816" s="48"/>
      <c r="K816" s="48"/>
      <c r="L816" s="48"/>
      <c r="M816" s="48"/>
    </row>
    <row r="817" spans="6:13" ht="12.75" customHeight="1" x14ac:dyDescent="0.2">
      <c r="F817" s="7"/>
      <c r="G817" s="48"/>
      <c r="H817" s="48"/>
      <c r="I817" s="48"/>
      <c r="J817" s="48"/>
      <c r="K817" s="48"/>
      <c r="L817" s="48"/>
      <c r="M817" s="48"/>
    </row>
    <row r="818" spans="6:13" ht="12.75" customHeight="1" x14ac:dyDescent="0.2">
      <c r="F818" s="7"/>
      <c r="G818" s="48"/>
      <c r="H818" s="48"/>
      <c r="I818" s="48"/>
      <c r="J818" s="48"/>
      <c r="K818" s="48"/>
      <c r="L818" s="48"/>
      <c r="M818" s="48"/>
    </row>
    <row r="819" spans="6:13" ht="12.75" customHeight="1" x14ac:dyDescent="0.2">
      <c r="F819" s="7"/>
      <c r="G819" s="48"/>
      <c r="H819" s="48"/>
      <c r="I819" s="48"/>
      <c r="J819" s="48"/>
      <c r="K819" s="48"/>
      <c r="L819" s="48"/>
      <c r="M819" s="48"/>
    </row>
    <row r="820" spans="6:13" ht="12.75" customHeight="1" x14ac:dyDescent="0.2">
      <c r="F820" s="7"/>
      <c r="G820" s="48"/>
      <c r="H820" s="48"/>
      <c r="I820" s="48"/>
      <c r="J820" s="48"/>
      <c r="K820" s="48"/>
      <c r="L820" s="48"/>
      <c r="M820" s="48"/>
    </row>
    <row r="821" spans="6:13" ht="12.75" customHeight="1" x14ac:dyDescent="0.2">
      <c r="F821" s="7"/>
      <c r="G821" s="48"/>
      <c r="H821" s="48"/>
      <c r="I821" s="48"/>
      <c r="J821" s="48"/>
      <c r="K821" s="48"/>
      <c r="L821" s="48"/>
      <c r="M821" s="48"/>
    </row>
    <row r="822" spans="6:13" ht="12.75" customHeight="1" x14ac:dyDescent="0.2">
      <c r="F822" s="7"/>
      <c r="G822" s="48"/>
      <c r="H822" s="48"/>
      <c r="I822" s="48"/>
      <c r="J822" s="48"/>
      <c r="K822" s="48"/>
      <c r="L822" s="48"/>
      <c r="M822" s="48"/>
    </row>
    <row r="823" spans="6:13" ht="12.75" customHeight="1" x14ac:dyDescent="0.2">
      <c r="F823" s="7"/>
      <c r="G823" s="48"/>
      <c r="H823" s="48"/>
      <c r="I823" s="48"/>
      <c r="J823" s="48"/>
      <c r="K823" s="48"/>
      <c r="L823" s="48"/>
      <c r="M823" s="48"/>
    </row>
    <row r="824" spans="6:13" ht="12.75" customHeight="1" x14ac:dyDescent="0.2">
      <c r="F824" s="7"/>
      <c r="G824" s="48"/>
      <c r="H824" s="48"/>
      <c r="I824" s="48"/>
      <c r="J824" s="48"/>
      <c r="K824" s="48"/>
      <c r="L824" s="48"/>
      <c r="M824" s="48"/>
    </row>
    <row r="825" spans="6:13" ht="12.75" customHeight="1" x14ac:dyDescent="0.2">
      <c r="F825" s="7"/>
      <c r="G825" s="48"/>
      <c r="H825" s="48"/>
      <c r="I825" s="48"/>
      <c r="J825" s="48"/>
      <c r="K825" s="48"/>
      <c r="L825" s="48"/>
      <c r="M825" s="48"/>
    </row>
    <row r="826" spans="6:13" ht="12.75" customHeight="1" x14ac:dyDescent="0.2">
      <c r="F826" s="7"/>
      <c r="G826" s="48"/>
      <c r="H826" s="48"/>
      <c r="I826" s="48"/>
      <c r="J826" s="48"/>
      <c r="K826" s="48"/>
      <c r="L826" s="48"/>
      <c r="M826" s="48"/>
    </row>
    <row r="827" spans="6:13" ht="12.75" customHeight="1" x14ac:dyDescent="0.2">
      <c r="F827" s="7"/>
      <c r="G827" s="48"/>
      <c r="H827" s="48"/>
      <c r="I827" s="48"/>
      <c r="J827" s="48"/>
      <c r="K827" s="48"/>
      <c r="L827" s="48"/>
      <c r="M827" s="48"/>
    </row>
    <row r="828" spans="6:13" ht="12.75" customHeight="1" x14ac:dyDescent="0.2">
      <c r="F828" s="7"/>
      <c r="G828" s="48"/>
      <c r="H828" s="48"/>
      <c r="I828" s="48"/>
      <c r="J828" s="48"/>
      <c r="K828" s="48"/>
      <c r="L828" s="48"/>
      <c r="M828" s="48"/>
    </row>
    <row r="829" spans="6:13" ht="12.75" customHeight="1" x14ac:dyDescent="0.2">
      <c r="F829" s="7"/>
      <c r="G829" s="48"/>
      <c r="H829" s="48"/>
      <c r="I829" s="48"/>
      <c r="J829" s="48"/>
      <c r="K829" s="48"/>
      <c r="L829" s="48"/>
      <c r="M829" s="48"/>
    </row>
    <row r="830" spans="6:13" ht="12.75" customHeight="1" x14ac:dyDescent="0.2">
      <c r="F830" s="7"/>
      <c r="G830" s="48"/>
      <c r="H830" s="48"/>
      <c r="I830" s="48"/>
      <c r="J830" s="48"/>
      <c r="K830" s="48"/>
      <c r="L830" s="48"/>
      <c r="M830" s="48"/>
    </row>
    <row r="831" spans="6:13" ht="12.75" customHeight="1" x14ac:dyDescent="0.2">
      <c r="F831" s="7"/>
      <c r="G831" s="48"/>
      <c r="H831" s="48"/>
      <c r="I831" s="48"/>
      <c r="J831" s="48"/>
      <c r="K831" s="48"/>
      <c r="L831" s="48"/>
      <c r="M831" s="48"/>
    </row>
    <row r="832" spans="6:13" ht="12.75" customHeight="1" x14ac:dyDescent="0.2">
      <c r="F832" s="7"/>
      <c r="G832" s="48"/>
      <c r="H832" s="48"/>
      <c r="I832" s="48"/>
      <c r="J832" s="48"/>
      <c r="K832" s="48"/>
      <c r="L832" s="48"/>
      <c r="M832" s="48"/>
    </row>
    <row r="833" spans="6:13" ht="12.75" customHeight="1" x14ac:dyDescent="0.2">
      <c r="F833" s="7"/>
      <c r="G833" s="48"/>
      <c r="H833" s="48"/>
      <c r="I833" s="48"/>
      <c r="J833" s="48"/>
      <c r="K833" s="48"/>
      <c r="L833" s="48"/>
      <c r="M833" s="48"/>
    </row>
    <row r="834" spans="6:13" ht="12.75" customHeight="1" x14ac:dyDescent="0.2">
      <c r="F834" s="7"/>
      <c r="G834" s="48"/>
      <c r="H834" s="48"/>
      <c r="I834" s="48"/>
      <c r="J834" s="48"/>
      <c r="K834" s="48"/>
      <c r="L834" s="48"/>
      <c r="M834" s="48"/>
    </row>
    <row r="835" spans="6:13" ht="12.75" customHeight="1" x14ac:dyDescent="0.2">
      <c r="F835" s="7"/>
      <c r="G835" s="48"/>
      <c r="H835" s="48"/>
      <c r="I835" s="48"/>
      <c r="J835" s="48"/>
      <c r="K835" s="48"/>
      <c r="L835" s="48"/>
      <c r="M835" s="48"/>
    </row>
    <row r="836" spans="6:13" ht="12.75" customHeight="1" x14ac:dyDescent="0.2">
      <c r="F836" s="7"/>
      <c r="G836" s="48"/>
      <c r="H836" s="48"/>
      <c r="I836" s="48"/>
      <c r="J836" s="48"/>
      <c r="K836" s="48"/>
      <c r="L836" s="48"/>
      <c r="M836" s="48"/>
    </row>
    <row r="837" spans="6:13" ht="12.75" customHeight="1" x14ac:dyDescent="0.2">
      <c r="F837" s="7"/>
      <c r="G837" s="48"/>
      <c r="H837" s="48"/>
      <c r="I837" s="48"/>
      <c r="J837" s="48"/>
      <c r="K837" s="48"/>
      <c r="L837" s="48"/>
      <c r="M837" s="48"/>
    </row>
    <row r="838" spans="6:13" ht="12.75" customHeight="1" x14ac:dyDescent="0.2">
      <c r="F838" s="7"/>
      <c r="G838" s="48"/>
      <c r="H838" s="48"/>
      <c r="I838" s="48"/>
      <c r="J838" s="48"/>
      <c r="K838" s="48"/>
      <c r="L838" s="48"/>
      <c r="M838" s="48"/>
    </row>
    <row r="839" spans="6:13" ht="12.75" customHeight="1" x14ac:dyDescent="0.2">
      <c r="F839" s="7"/>
      <c r="G839" s="48"/>
      <c r="H839" s="48"/>
      <c r="I839" s="48"/>
      <c r="J839" s="48"/>
      <c r="K839" s="48"/>
      <c r="L839" s="48"/>
      <c r="M839" s="48"/>
    </row>
    <row r="840" spans="6:13" ht="12.75" customHeight="1" x14ac:dyDescent="0.2">
      <c r="F840" s="7"/>
      <c r="G840" s="48"/>
      <c r="H840" s="48"/>
      <c r="I840" s="48"/>
      <c r="J840" s="48"/>
      <c r="K840" s="48"/>
      <c r="L840" s="48"/>
      <c r="M840" s="48"/>
    </row>
    <row r="841" spans="6:13" ht="12.75" customHeight="1" x14ac:dyDescent="0.2">
      <c r="F841" s="7"/>
      <c r="G841" s="48"/>
      <c r="H841" s="48"/>
      <c r="I841" s="48"/>
      <c r="J841" s="48"/>
      <c r="K841" s="48"/>
      <c r="L841" s="48"/>
      <c r="M841" s="48"/>
    </row>
    <row r="842" spans="6:13" ht="12.75" customHeight="1" x14ac:dyDescent="0.2">
      <c r="F842" s="7"/>
      <c r="G842" s="48"/>
      <c r="H842" s="48"/>
      <c r="I842" s="48"/>
      <c r="J842" s="48"/>
      <c r="K842" s="48"/>
      <c r="L842" s="48"/>
      <c r="M842" s="48"/>
    </row>
    <row r="843" spans="6:13" ht="12.75" customHeight="1" x14ac:dyDescent="0.2">
      <c r="F843" s="7"/>
      <c r="G843" s="48"/>
      <c r="H843" s="48"/>
      <c r="I843" s="48"/>
      <c r="J843" s="48"/>
      <c r="K843" s="48"/>
      <c r="L843" s="48"/>
      <c r="M843" s="48"/>
    </row>
    <row r="844" spans="6:13" ht="12.75" customHeight="1" x14ac:dyDescent="0.2">
      <c r="F844" s="7"/>
      <c r="G844" s="48"/>
      <c r="H844" s="48"/>
      <c r="I844" s="48"/>
      <c r="J844" s="48"/>
      <c r="K844" s="48"/>
      <c r="L844" s="48"/>
      <c r="M844" s="48"/>
    </row>
    <row r="845" spans="6:13" ht="12.75" customHeight="1" x14ac:dyDescent="0.2">
      <c r="F845" s="7"/>
      <c r="G845" s="48"/>
      <c r="H845" s="48"/>
      <c r="I845" s="48"/>
      <c r="J845" s="48"/>
      <c r="K845" s="48"/>
      <c r="L845" s="48"/>
      <c r="M845" s="48"/>
    </row>
    <row r="846" spans="6:13" ht="12.75" customHeight="1" x14ac:dyDescent="0.2">
      <c r="F846" s="7"/>
      <c r="G846" s="48"/>
      <c r="H846" s="48"/>
      <c r="I846" s="48"/>
      <c r="J846" s="48"/>
      <c r="K846" s="48"/>
      <c r="L846" s="48"/>
      <c r="M846" s="48"/>
    </row>
    <row r="847" spans="6:13" ht="12.75" customHeight="1" x14ac:dyDescent="0.2">
      <c r="F847" s="7"/>
      <c r="G847" s="48"/>
      <c r="H847" s="48"/>
      <c r="I847" s="48"/>
      <c r="J847" s="48"/>
      <c r="K847" s="48"/>
      <c r="L847" s="48"/>
      <c r="M847" s="48"/>
    </row>
    <row r="848" spans="6:13" ht="12.75" customHeight="1" x14ac:dyDescent="0.2">
      <c r="F848" s="7"/>
      <c r="G848" s="48"/>
      <c r="H848" s="48"/>
      <c r="I848" s="48"/>
      <c r="J848" s="48"/>
      <c r="K848" s="48"/>
      <c r="L848" s="48"/>
      <c r="M848" s="48"/>
    </row>
    <row r="849" spans="6:13" ht="12.75" customHeight="1" x14ac:dyDescent="0.2">
      <c r="F849" s="7"/>
      <c r="G849" s="48"/>
      <c r="H849" s="48"/>
      <c r="I849" s="48"/>
      <c r="J849" s="48"/>
      <c r="K849" s="48"/>
      <c r="L849" s="48"/>
      <c r="M849" s="48"/>
    </row>
    <row r="850" spans="6:13" ht="12.75" customHeight="1" x14ac:dyDescent="0.2">
      <c r="F850" s="7"/>
      <c r="G850" s="48"/>
      <c r="H850" s="48"/>
      <c r="I850" s="48"/>
      <c r="J850" s="48"/>
      <c r="K850" s="48"/>
      <c r="L850" s="48"/>
      <c r="M850" s="48"/>
    </row>
    <row r="851" spans="6:13" ht="12.75" customHeight="1" x14ac:dyDescent="0.2">
      <c r="F851" s="7"/>
      <c r="G851" s="48"/>
      <c r="H851" s="48"/>
      <c r="I851" s="48"/>
      <c r="J851" s="48"/>
      <c r="K851" s="48"/>
      <c r="L851" s="48"/>
      <c r="M851" s="48"/>
    </row>
    <row r="852" spans="6:13" ht="12.75" customHeight="1" x14ac:dyDescent="0.2">
      <c r="F852" s="7"/>
      <c r="G852" s="48"/>
      <c r="H852" s="48"/>
      <c r="I852" s="48"/>
      <c r="J852" s="48"/>
      <c r="K852" s="48"/>
      <c r="L852" s="48"/>
      <c r="M852" s="48"/>
    </row>
    <row r="853" spans="6:13" ht="12.75" customHeight="1" x14ac:dyDescent="0.2">
      <c r="F853" s="7"/>
      <c r="G853" s="48"/>
      <c r="H853" s="48"/>
      <c r="I853" s="48"/>
      <c r="J853" s="48"/>
      <c r="K853" s="48"/>
      <c r="L853" s="48"/>
      <c r="M853" s="48"/>
    </row>
    <row r="854" spans="6:13" ht="12.75" customHeight="1" x14ac:dyDescent="0.2">
      <c r="F854" s="7"/>
      <c r="G854" s="48"/>
      <c r="H854" s="48"/>
      <c r="I854" s="48"/>
      <c r="J854" s="48"/>
      <c r="K854" s="48"/>
      <c r="L854" s="48"/>
      <c r="M854" s="48"/>
    </row>
    <row r="855" spans="6:13" ht="12.75" customHeight="1" x14ac:dyDescent="0.2">
      <c r="F855" s="7"/>
      <c r="G855" s="48"/>
      <c r="H855" s="48"/>
      <c r="I855" s="48"/>
      <c r="J855" s="48"/>
      <c r="K855" s="48"/>
      <c r="L855" s="48"/>
      <c r="M855" s="48"/>
    </row>
    <row r="856" spans="6:13" ht="12.75" customHeight="1" x14ac:dyDescent="0.2">
      <c r="F856" s="7"/>
      <c r="G856" s="48"/>
      <c r="H856" s="48"/>
      <c r="I856" s="48"/>
      <c r="J856" s="48"/>
      <c r="K856" s="48"/>
      <c r="L856" s="48"/>
      <c r="M856" s="48"/>
    </row>
    <row r="857" spans="6:13" ht="12.75" customHeight="1" x14ac:dyDescent="0.2">
      <c r="F857" s="7"/>
      <c r="G857" s="48"/>
      <c r="H857" s="48"/>
      <c r="I857" s="48"/>
      <c r="J857" s="48"/>
      <c r="K857" s="48"/>
      <c r="L857" s="48"/>
      <c r="M857" s="48"/>
    </row>
    <row r="858" spans="6:13" ht="12.75" customHeight="1" x14ac:dyDescent="0.2">
      <c r="F858" s="7"/>
      <c r="G858" s="48"/>
      <c r="H858" s="48"/>
      <c r="I858" s="48"/>
      <c r="J858" s="48"/>
      <c r="K858" s="48"/>
      <c r="L858" s="48"/>
      <c r="M858" s="48"/>
    </row>
    <row r="859" spans="6:13" ht="12.75" customHeight="1" x14ac:dyDescent="0.2">
      <c r="F859" s="7"/>
      <c r="G859" s="48"/>
      <c r="H859" s="48"/>
      <c r="I859" s="48"/>
      <c r="J859" s="48"/>
      <c r="K859" s="48"/>
      <c r="L859" s="48"/>
      <c r="M859" s="48"/>
    </row>
    <row r="860" spans="6:13" ht="12.75" customHeight="1" x14ac:dyDescent="0.2">
      <c r="F860" s="7"/>
      <c r="G860" s="48"/>
      <c r="H860" s="48"/>
      <c r="I860" s="48"/>
      <c r="J860" s="48"/>
      <c r="K860" s="48"/>
      <c r="L860" s="48"/>
      <c r="M860" s="48"/>
    </row>
    <row r="861" spans="6:13" ht="12.75" customHeight="1" x14ac:dyDescent="0.2">
      <c r="F861" s="7"/>
      <c r="G861" s="48"/>
      <c r="H861" s="48"/>
      <c r="I861" s="48"/>
      <c r="J861" s="48"/>
      <c r="K861" s="48"/>
      <c r="L861" s="48"/>
      <c r="M861" s="48"/>
    </row>
    <row r="862" spans="6:13" ht="12.75" customHeight="1" x14ac:dyDescent="0.2">
      <c r="F862" s="7"/>
      <c r="G862" s="48"/>
      <c r="H862" s="48"/>
      <c r="I862" s="48"/>
      <c r="J862" s="48"/>
      <c r="K862" s="48"/>
      <c r="L862" s="48"/>
      <c r="M862" s="48"/>
    </row>
    <row r="863" spans="6:13" ht="12.75" customHeight="1" x14ac:dyDescent="0.2">
      <c r="F863" s="7"/>
      <c r="G863" s="48"/>
      <c r="H863" s="48"/>
      <c r="I863" s="48"/>
      <c r="J863" s="48"/>
      <c r="K863" s="48"/>
      <c r="L863" s="48"/>
      <c r="M863" s="48"/>
    </row>
    <row r="864" spans="6:13" ht="12.75" customHeight="1" x14ac:dyDescent="0.2">
      <c r="F864" s="7"/>
      <c r="G864" s="48"/>
      <c r="H864" s="48"/>
      <c r="I864" s="48"/>
      <c r="J864" s="48"/>
      <c r="K864" s="48"/>
      <c r="L864" s="48"/>
      <c r="M864" s="48"/>
    </row>
    <row r="865" spans="6:13" ht="12.75" customHeight="1" x14ac:dyDescent="0.2">
      <c r="F865" s="7"/>
      <c r="G865" s="48"/>
      <c r="H865" s="48"/>
      <c r="I865" s="48"/>
      <c r="J865" s="48"/>
      <c r="K865" s="48"/>
      <c r="L865" s="48"/>
      <c r="M865" s="48"/>
    </row>
    <row r="866" spans="6:13" ht="12.75" customHeight="1" x14ac:dyDescent="0.2">
      <c r="F866" s="7"/>
      <c r="G866" s="48"/>
      <c r="H866" s="48"/>
      <c r="I866" s="48"/>
      <c r="J866" s="48"/>
      <c r="K866" s="48"/>
      <c r="L866" s="48"/>
      <c r="M866" s="48"/>
    </row>
    <row r="867" spans="6:13" ht="12.75" customHeight="1" x14ac:dyDescent="0.2">
      <c r="F867" s="7"/>
      <c r="G867" s="48"/>
      <c r="H867" s="48"/>
      <c r="I867" s="48"/>
      <c r="J867" s="48"/>
      <c r="K867" s="48"/>
      <c r="L867" s="48"/>
      <c r="M867" s="48"/>
    </row>
    <row r="868" spans="6:13" ht="12.75" customHeight="1" x14ac:dyDescent="0.2">
      <c r="F868" s="7"/>
      <c r="G868" s="48"/>
      <c r="H868" s="48"/>
      <c r="I868" s="48"/>
      <c r="J868" s="48"/>
      <c r="K868" s="48"/>
      <c r="L868" s="48"/>
      <c r="M868" s="48"/>
    </row>
    <row r="869" spans="6:13" ht="12.75" customHeight="1" x14ac:dyDescent="0.2">
      <c r="F869" s="7"/>
      <c r="G869" s="48"/>
      <c r="H869" s="48"/>
      <c r="I869" s="48"/>
      <c r="J869" s="48"/>
      <c r="K869" s="48"/>
      <c r="L869" s="48"/>
      <c r="M869" s="48"/>
    </row>
    <row r="870" spans="6:13" ht="12.75" customHeight="1" x14ac:dyDescent="0.2">
      <c r="F870" s="7"/>
      <c r="G870" s="48"/>
      <c r="H870" s="48"/>
      <c r="I870" s="48"/>
      <c r="J870" s="48"/>
      <c r="K870" s="48"/>
      <c r="L870" s="48"/>
      <c r="M870" s="48"/>
    </row>
    <row r="871" spans="6:13" ht="12.75" customHeight="1" x14ac:dyDescent="0.2">
      <c r="F871" s="7"/>
      <c r="G871" s="48"/>
      <c r="H871" s="48"/>
      <c r="I871" s="48"/>
      <c r="J871" s="48"/>
      <c r="K871" s="48"/>
      <c r="L871" s="48"/>
      <c r="M871" s="48"/>
    </row>
    <row r="872" spans="6:13" ht="12.75" customHeight="1" x14ac:dyDescent="0.2">
      <c r="F872" s="7"/>
      <c r="G872" s="48"/>
      <c r="H872" s="48"/>
      <c r="I872" s="48"/>
      <c r="J872" s="48"/>
      <c r="K872" s="48"/>
      <c r="L872" s="48"/>
      <c r="M872" s="48"/>
    </row>
    <row r="873" spans="6:13" ht="12.75" customHeight="1" x14ac:dyDescent="0.2">
      <c r="F873" s="7"/>
      <c r="G873" s="48"/>
      <c r="H873" s="48"/>
      <c r="I873" s="48"/>
      <c r="J873" s="48"/>
      <c r="K873" s="48"/>
      <c r="L873" s="48"/>
      <c r="M873" s="48"/>
    </row>
    <row r="874" spans="6:13" ht="12.75" customHeight="1" x14ac:dyDescent="0.2">
      <c r="F874" s="7"/>
      <c r="G874" s="48"/>
      <c r="H874" s="48"/>
      <c r="I874" s="48"/>
      <c r="J874" s="48"/>
      <c r="K874" s="48"/>
      <c r="L874" s="48"/>
      <c r="M874" s="48"/>
    </row>
    <row r="875" spans="6:13" ht="12.75" customHeight="1" x14ac:dyDescent="0.2">
      <c r="F875" s="7"/>
      <c r="G875" s="48"/>
      <c r="H875" s="48"/>
      <c r="I875" s="48"/>
      <c r="J875" s="48"/>
      <c r="K875" s="48"/>
      <c r="L875" s="48"/>
      <c r="M875" s="48"/>
    </row>
    <row r="876" spans="6:13" ht="12.75" customHeight="1" x14ac:dyDescent="0.2">
      <c r="F876" s="7"/>
      <c r="G876" s="48"/>
      <c r="H876" s="48"/>
      <c r="I876" s="48"/>
      <c r="J876" s="48"/>
      <c r="K876" s="48"/>
      <c r="L876" s="48"/>
      <c r="M876" s="48"/>
    </row>
    <row r="877" spans="6:13" ht="12.75" customHeight="1" x14ac:dyDescent="0.2">
      <c r="F877" s="7"/>
      <c r="G877" s="48"/>
      <c r="H877" s="48"/>
      <c r="I877" s="48"/>
      <c r="J877" s="48"/>
      <c r="K877" s="48"/>
      <c r="L877" s="48"/>
      <c r="M877" s="48"/>
    </row>
    <row r="878" spans="6:13" ht="12.75" customHeight="1" x14ac:dyDescent="0.2">
      <c r="F878" s="7"/>
      <c r="G878" s="48"/>
      <c r="H878" s="48"/>
      <c r="I878" s="48"/>
      <c r="J878" s="48"/>
      <c r="K878" s="48"/>
      <c r="L878" s="48"/>
      <c r="M878" s="48"/>
    </row>
    <row r="879" spans="6:13" ht="12.75" customHeight="1" x14ac:dyDescent="0.2">
      <c r="F879" s="7"/>
      <c r="G879" s="48"/>
      <c r="H879" s="48"/>
      <c r="I879" s="48"/>
      <c r="J879" s="48"/>
      <c r="K879" s="48"/>
      <c r="L879" s="48"/>
      <c r="M879" s="48"/>
    </row>
    <row r="880" spans="6:13" ht="12.75" customHeight="1" x14ac:dyDescent="0.2">
      <c r="F880" s="7"/>
      <c r="G880" s="48"/>
      <c r="H880" s="48"/>
      <c r="I880" s="48"/>
      <c r="J880" s="48"/>
      <c r="K880" s="48"/>
      <c r="L880" s="48"/>
      <c r="M880" s="48"/>
    </row>
    <row r="881" spans="6:13" ht="12.75" customHeight="1" x14ac:dyDescent="0.2">
      <c r="F881" s="7"/>
      <c r="G881" s="48"/>
      <c r="H881" s="48"/>
      <c r="I881" s="48"/>
      <c r="J881" s="48"/>
      <c r="K881" s="48"/>
      <c r="L881" s="48"/>
      <c r="M881" s="48"/>
    </row>
    <row r="882" spans="6:13" ht="12.75" customHeight="1" x14ac:dyDescent="0.2">
      <c r="F882" s="7"/>
      <c r="G882" s="48"/>
      <c r="H882" s="48"/>
      <c r="I882" s="48"/>
      <c r="J882" s="48"/>
      <c r="K882" s="48"/>
      <c r="L882" s="48"/>
      <c r="M882" s="48"/>
    </row>
    <row r="883" spans="6:13" ht="12.75" customHeight="1" x14ac:dyDescent="0.2">
      <c r="F883" s="7"/>
      <c r="G883" s="48"/>
      <c r="H883" s="48"/>
      <c r="I883" s="48"/>
      <c r="J883" s="48"/>
      <c r="K883" s="48"/>
      <c r="L883" s="48"/>
      <c r="M883" s="48"/>
    </row>
    <row r="884" spans="6:13" ht="12.75" customHeight="1" x14ac:dyDescent="0.2">
      <c r="F884" s="7"/>
      <c r="G884" s="48"/>
      <c r="H884" s="48"/>
      <c r="I884" s="48"/>
      <c r="J884" s="48"/>
      <c r="K884" s="48"/>
      <c r="L884" s="48"/>
      <c r="M884" s="48"/>
    </row>
    <row r="885" spans="6:13" ht="12.75" customHeight="1" x14ac:dyDescent="0.2">
      <c r="F885" s="7"/>
      <c r="G885" s="48"/>
      <c r="H885" s="48"/>
      <c r="I885" s="48"/>
      <c r="J885" s="48"/>
      <c r="K885" s="48"/>
      <c r="L885" s="48"/>
      <c r="M885" s="48"/>
    </row>
    <row r="886" spans="6:13" ht="12.75" customHeight="1" x14ac:dyDescent="0.2">
      <c r="F886" s="7"/>
      <c r="G886" s="48"/>
      <c r="H886" s="48"/>
      <c r="I886" s="48"/>
      <c r="J886" s="48"/>
      <c r="K886" s="48"/>
      <c r="L886" s="48"/>
      <c r="M886" s="48"/>
    </row>
    <row r="887" spans="6:13" ht="12.75" customHeight="1" x14ac:dyDescent="0.2">
      <c r="F887" s="7"/>
      <c r="G887" s="48"/>
      <c r="H887" s="48"/>
      <c r="I887" s="48"/>
      <c r="J887" s="48"/>
      <c r="K887" s="48"/>
      <c r="L887" s="48"/>
      <c r="M887" s="48"/>
    </row>
    <row r="888" spans="6:13" ht="12.75" customHeight="1" x14ac:dyDescent="0.2">
      <c r="F888" s="7"/>
      <c r="G888" s="48"/>
      <c r="H888" s="48"/>
      <c r="I888" s="48"/>
      <c r="J888" s="48"/>
      <c r="K888" s="48"/>
      <c r="L888" s="48"/>
      <c r="M888" s="48"/>
    </row>
    <row r="889" spans="6:13" ht="12.75" customHeight="1" x14ac:dyDescent="0.2">
      <c r="F889" s="7"/>
      <c r="G889" s="48"/>
      <c r="H889" s="48"/>
      <c r="I889" s="48"/>
      <c r="J889" s="48"/>
      <c r="K889" s="48"/>
      <c r="L889" s="48"/>
      <c r="M889" s="48"/>
    </row>
    <row r="890" spans="6:13" ht="12.75" customHeight="1" x14ac:dyDescent="0.2">
      <c r="F890" s="7"/>
      <c r="G890" s="48"/>
      <c r="H890" s="48"/>
      <c r="I890" s="48"/>
      <c r="J890" s="48"/>
      <c r="K890" s="48"/>
      <c r="L890" s="48"/>
      <c r="M890" s="48"/>
    </row>
    <row r="891" spans="6:13" ht="12.75" customHeight="1" x14ac:dyDescent="0.2">
      <c r="F891" s="7"/>
      <c r="G891" s="48"/>
      <c r="H891" s="48"/>
      <c r="I891" s="48"/>
      <c r="J891" s="48"/>
      <c r="K891" s="48"/>
      <c r="L891" s="48"/>
      <c r="M891" s="48"/>
    </row>
    <row r="892" spans="6:13" ht="12.75" customHeight="1" x14ac:dyDescent="0.2">
      <c r="F892" s="7"/>
      <c r="G892" s="48"/>
      <c r="H892" s="48"/>
      <c r="I892" s="48"/>
      <c r="J892" s="48"/>
      <c r="K892" s="48"/>
      <c r="L892" s="48"/>
      <c r="M892" s="48"/>
    </row>
    <row r="893" spans="6:13" ht="12.75" customHeight="1" x14ac:dyDescent="0.2">
      <c r="F893" s="7"/>
      <c r="G893" s="48"/>
      <c r="H893" s="48"/>
      <c r="I893" s="48"/>
      <c r="J893" s="48"/>
      <c r="K893" s="48"/>
      <c r="L893" s="48"/>
      <c r="M893" s="48"/>
    </row>
    <row r="894" spans="6:13" ht="12.75" customHeight="1" x14ac:dyDescent="0.2">
      <c r="F894" s="7"/>
      <c r="G894" s="48"/>
      <c r="H894" s="48"/>
      <c r="I894" s="48"/>
      <c r="J894" s="48"/>
      <c r="K894" s="48"/>
      <c r="L894" s="48"/>
      <c r="M894" s="48"/>
    </row>
    <row r="895" spans="6:13" ht="12.75" customHeight="1" x14ac:dyDescent="0.2">
      <c r="F895" s="7"/>
      <c r="G895" s="48"/>
      <c r="H895" s="48"/>
      <c r="I895" s="48"/>
      <c r="J895" s="48"/>
      <c r="K895" s="48"/>
      <c r="L895" s="48"/>
      <c r="M895" s="48"/>
    </row>
    <row r="896" spans="6:13" ht="12.75" customHeight="1" x14ac:dyDescent="0.2">
      <c r="F896" s="7"/>
      <c r="G896" s="48"/>
      <c r="H896" s="48"/>
      <c r="I896" s="48"/>
      <c r="J896" s="48"/>
      <c r="K896" s="48"/>
      <c r="L896" s="48"/>
      <c r="M896" s="48"/>
    </row>
    <row r="897" spans="6:13" ht="12.75" customHeight="1" x14ac:dyDescent="0.2">
      <c r="F897" s="7"/>
      <c r="G897" s="48"/>
      <c r="H897" s="48"/>
      <c r="I897" s="48"/>
      <c r="J897" s="48"/>
      <c r="K897" s="48"/>
      <c r="L897" s="48"/>
      <c r="M897" s="48"/>
    </row>
    <row r="898" spans="6:13" ht="12.75" customHeight="1" x14ac:dyDescent="0.2">
      <c r="F898" s="7"/>
      <c r="G898" s="48"/>
      <c r="H898" s="48"/>
      <c r="I898" s="48"/>
      <c r="J898" s="48"/>
      <c r="K898" s="48"/>
      <c r="L898" s="48"/>
      <c r="M898" s="48"/>
    </row>
    <row r="899" spans="6:13" ht="12.75" customHeight="1" x14ac:dyDescent="0.2">
      <c r="F899" s="7"/>
      <c r="G899" s="48"/>
      <c r="H899" s="48"/>
      <c r="I899" s="48"/>
      <c r="J899" s="48"/>
      <c r="K899" s="48"/>
      <c r="L899" s="48"/>
      <c r="M899" s="48"/>
    </row>
    <row r="900" spans="6:13" ht="12.75" customHeight="1" x14ac:dyDescent="0.2">
      <c r="F900" s="7"/>
      <c r="G900" s="48"/>
      <c r="H900" s="48"/>
      <c r="I900" s="48"/>
      <c r="J900" s="48"/>
      <c r="K900" s="48"/>
      <c r="L900" s="48"/>
      <c r="M900" s="48"/>
    </row>
    <row r="901" spans="6:13" ht="12.75" customHeight="1" x14ac:dyDescent="0.2">
      <c r="F901" s="7"/>
      <c r="G901" s="48"/>
      <c r="H901" s="48"/>
      <c r="I901" s="48"/>
      <c r="J901" s="48"/>
      <c r="K901" s="48"/>
      <c r="L901" s="48"/>
      <c r="M901" s="48"/>
    </row>
    <row r="902" spans="6:13" ht="12.75" customHeight="1" x14ac:dyDescent="0.2">
      <c r="F902" s="7"/>
      <c r="G902" s="48"/>
      <c r="H902" s="48"/>
      <c r="I902" s="48"/>
      <c r="J902" s="48"/>
      <c r="K902" s="48"/>
      <c r="L902" s="48"/>
      <c r="M902" s="48"/>
    </row>
    <row r="903" spans="6:13" ht="12.75" customHeight="1" x14ac:dyDescent="0.2">
      <c r="F903" s="7"/>
      <c r="G903" s="48"/>
      <c r="H903" s="48"/>
      <c r="I903" s="48"/>
      <c r="J903" s="48"/>
      <c r="K903" s="48"/>
      <c r="L903" s="48"/>
      <c r="M903" s="48"/>
    </row>
    <row r="904" spans="6:13" ht="12.75" customHeight="1" x14ac:dyDescent="0.2">
      <c r="F904" s="7"/>
      <c r="G904" s="48"/>
      <c r="H904" s="48"/>
      <c r="I904" s="48"/>
      <c r="J904" s="48"/>
      <c r="K904" s="48"/>
      <c r="L904" s="48"/>
      <c r="M904" s="48"/>
    </row>
    <row r="905" spans="6:13" ht="12.75" customHeight="1" x14ac:dyDescent="0.2">
      <c r="F905" s="7"/>
      <c r="G905" s="48"/>
      <c r="H905" s="48"/>
      <c r="I905" s="48"/>
      <c r="J905" s="48"/>
      <c r="K905" s="48"/>
      <c r="L905" s="48"/>
      <c r="M905" s="48"/>
    </row>
    <row r="906" spans="6:13" ht="12.75" customHeight="1" x14ac:dyDescent="0.2">
      <c r="F906" s="7"/>
      <c r="G906" s="48"/>
      <c r="H906" s="48"/>
      <c r="I906" s="48"/>
      <c r="J906" s="48"/>
      <c r="K906" s="48"/>
      <c r="L906" s="48"/>
      <c r="M906" s="48"/>
    </row>
    <row r="907" spans="6:13" ht="12.75" customHeight="1" x14ac:dyDescent="0.2">
      <c r="F907" s="7"/>
      <c r="G907" s="48"/>
      <c r="H907" s="48"/>
      <c r="I907" s="48"/>
      <c r="J907" s="48"/>
      <c r="K907" s="48"/>
      <c r="L907" s="48"/>
      <c r="M907" s="48"/>
    </row>
    <row r="908" spans="6:13" ht="12.75" customHeight="1" x14ac:dyDescent="0.2">
      <c r="F908" s="7"/>
      <c r="G908" s="48"/>
      <c r="H908" s="48"/>
      <c r="I908" s="48"/>
      <c r="J908" s="48"/>
      <c r="K908" s="48"/>
      <c r="L908" s="48"/>
      <c r="M908" s="48"/>
    </row>
    <row r="909" spans="6:13" ht="12.75" customHeight="1" x14ac:dyDescent="0.2">
      <c r="F909" s="7"/>
      <c r="G909" s="48"/>
      <c r="H909" s="48"/>
      <c r="I909" s="48"/>
      <c r="J909" s="48"/>
      <c r="K909" s="48"/>
      <c r="L909" s="48"/>
      <c r="M909" s="48"/>
    </row>
    <row r="910" spans="6:13" ht="12.75" customHeight="1" x14ac:dyDescent="0.2">
      <c r="F910" s="7"/>
      <c r="G910" s="48"/>
      <c r="H910" s="48"/>
      <c r="I910" s="48"/>
      <c r="J910" s="48"/>
      <c r="K910" s="48"/>
      <c r="L910" s="48"/>
      <c r="M910" s="48"/>
    </row>
    <row r="911" spans="6:13" ht="12.75" customHeight="1" x14ac:dyDescent="0.2">
      <c r="F911" s="7"/>
      <c r="G911" s="48"/>
      <c r="H911" s="48"/>
      <c r="I911" s="48"/>
      <c r="J911" s="48"/>
      <c r="K911" s="48"/>
      <c r="L911" s="48"/>
      <c r="M911" s="48"/>
    </row>
    <row r="912" spans="6:13" ht="12.75" customHeight="1" x14ac:dyDescent="0.2">
      <c r="F912" s="7"/>
      <c r="G912" s="48"/>
      <c r="H912" s="48"/>
      <c r="I912" s="48"/>
      <c r="J912" s="48"/>
      <c r="K912" s="48"/>
      <c r="L912" s="48"/>
      <c r="M912" s="48"/>
    </row>
    <row r="913" spans="6:13" ht="12.75" customHeight="1" x14ac:dyDescent="0.2">
      <c r="F913" s="7"/>
      <c r="G913" s="48"/>
      <c r="H913" s="48"/>
      <c r="I913" s="48"/>
      <c r="J913" s="48"/>
      <c r="K913" s="48"/>
      <c r="L913" s="48"/>
      <c r="M913" s="48"/>
    </row>
    <row r="914" spans="6:13" ht="12.75" customHeight="1" x14ac:dyDescent="0.2">
      <c r="F914" s="7"/>
      <c r="G914" s="48"/>
      <c r="H914" s="48"/>
      <c r="I914" s="48"/>
      <c r="J914" s="48"/>
      <c r="K914" s="48"/>
      <c r="L914" s="48"/>
      <c r="M914" s="48"/>
    </row>
    <row r="915" spans="6:13" ht="12.75" customHeight="1" x14ac:dyDescent="0.2">
      <c r="F915" s="7"/>
      <c r="G915" s="48"/>
      <c r="H915" s="48"/>
      <c r="I915" s="48"/>
      <c r="J915" s="48"/>
      <c r="K915" s="48"/>
      <c r="L915" s="48"/>
      <c r="M915" s="48"/>
    </row>
    <row r="916" spans="6:13" ht="12.75" customHeight="1" x14ac:dyDescent="0.2">
      <c r="F916" s="7"/>
      <c r="G916" s="48"/>
      <c r="H916" s="48"/>
      <c r="I916" s="48"/>
      <c r="J916" s="48"/>
      <c r="K916" s="48"/>
      <c r="L916" s="48"/>
      <c r="M916" s="48"/>
    </row>
    <row r="917" spans="6:13" ht="12.75" customHeight="1" x14ac:dyDescent="0.2">
      <c r="F917" s="7"/>
      <c r="G917" s="48"/>
      <c r="H917" s="48"/>
      <c r="I917" s="48"/>
      <c r="J917" s="48"/>
      <c r="K917" s="48"/>
      <c r="L917" s="48"/>
      <c r="M917" s="48"/>
    </row>
    <row r="918" spans="6:13" ht="12.75" customHeight="1" x14ac:dyDescent="0.2">
      <c r="F918" s="7"/>
      <c r="G918" s="48"/>
      <c r="H918" s="48"/>
      <c r="I918" s="48"/>
      <c r="J918" s="48"/>
      <c r="K918" s="48"/>
      <c r="L918" s="48"/>
      <c r="M918" s="48"/>
    </row>
    <row r="919" spans="6:13" ht="12.75" customHeight="1" x14ac:dyDescent="0.2">
      <c r="F919" s="7"/>
      <c r="G919" s="48"/>
      <c r="H919" s="48"/>
      <c r="I919" s="48"/>
      <c r="J919" s="48"/>
      <c r="K919" s="48"/>
      <c r="L919" s="48"/>
      <c r="M919" s="48"/>
    </row>
    <row r="920" spans="6:13" ht="12.75" customHeight="1" x14ac:dyDescent="0.2">
      <c r="F920" s="7"/>
      <c r="G920" s="48"/>
      <c r="H920" s="48"/>
      <c r="I920" s="48"/>
      <c r="J920" s="48"/>
      <c r="K920" s="48"/>
      <c r="L920" s="48"/>
      <c r="M920" s="48"/>
    </row>
    <row r="921" spans="6:13" ht="12.75" customHeight="1" x14ac:dyDescent="0.2">
      <c r="F921" s="7"/>
      <c r="G921" s="48"/>
      <c r="H921" s="48"/>
      <c r="I921" s="48"/>
      <c r="J921" s="48"/>
      <c r="K921" s="48"/>
      <c r="L921" s="48"/>
      <c r="M921" s="48"/>
    </row>
    <row r="922" spans="6:13" ht="12.75" customHeight="1" x14ac:dyDescent="0.2">
      <c r="F922" s="7"/>
      <c r="G922" s="48"/>
      <c r="H922" s="48"/>
      <c r="I922" s="48"/>
      <c r="J922" s="48"/>
      <c r="K922" s="48"/>
      <c r="L922" s="48"/>
      <c r="M922" s="48"/>
    </row>
    <row r="923" spans="6:13" ht="12.75" customHeight="1" x14ac:dyDescent="0.2">
      <c r="F923" s="7"/>
      <c r="G923" s="48"/>
      <c r="H923" s="48"/>
      <c r="I923" s="48"/>
      <c r="J923" s="48"/>
      <c r="K923" s="48"/>
      <c r="L923" s="48"/>
      <c r="M923" s="48"/>
    </row>
    <row r="924" spans="6:13" ht="12.75" customHeight="1" x14ac:dyDescent="0.2">
      <c r="F924" s="7"/>
      <c r="G924" s="48"/>
      <c r="H924" s="48"/>
      <c r="I924" s="48"/>
      <c r="J924" s="48"/>
      <c r="K924" s="48"/>
      <c r="L924" s="48"/>
      <c r="M924" s="48"/>
    </row>
    <row r="925" spans="6:13" ht="12.75" customHeight="1" x14ac:dyDescent="0.2">
      <c r="F925" s="7"/>
      <c r="G925" s="48"/>
      <c r="H925" s="48"/>
      <c r="I925" s="48"/>
      <c r="J925" s="48"/>
      <c r="K925" s="48"/>
      <c r="L925" s="48"/>
      <c r="M925" s="48"/>
    </row>
    <row r="926" spans="6:13" ht="12.75" customHeight="1" x14ac:dyDescent="0.2">
      <c r="F926" s="7"/>
      <c r="G926" s="48"/>
      <c r="H926" s="48"/>
      <c r="I926" s="48"/>
      <c r="J926" s="48"/>
      <c r="K926" s="48"/>
      <c r="L926" s="48"/>
      <c r="M926" s="48"/>
    </row>
    <row r="927" spans="6:13" ht="12.75" customHeight="1" x14ac:dyDescent="0.2">
      <c r="F927" s="7"/>
      <c r="G927" s="48"/>
      <c r="H927" s="48"/>
      <c r="I927" s="48"/>
      <c r="J927" s="48"/>
      <c r="K927" s="48"/>
      <c r="L927" s="48"/>
      <c r="M927" s="48"/>
    </row>
    <row r="928" spans="6:13" ht="12.75" customHeight="1" x14ac:dyDescent="0.2">
      <c r="F928" s="7"/>
      <c r="G928" s="48"/>
      <c r="H928" s="48"/>
      <c r="I928" s="48"/>
      <c r="J928" s="48"/>
      <c r="K928" s="48"/>
      <c r="L928" s="48"/>
      <c r="M928" s="48"/>
    </row>
    <row r="929" spans="6:13" ht="12.75" customHeight="1" x14ac:dyDescent="0.2">
      <c r="F929" s="7"/>
      <c r="G929" s="48"/>
      <c r="H929" s="48"/>
      <c r="I929" s="48"/>
      <c r="J929" s="48"/>
      <c r="K929" s="48"/>
      <c r="L929" s="48"/>
      <c r="M929" s="48"/>
    </row>
    <row r="930" spans="6:13" ht="12.75" customHeight="1" x14ac:dyDescent="0.2">
      <c r="F930" s="7"/>
      <c r="G930" s="48"/>
      <c r="H930" s="48"/>
      <c r="I930" s="48"/>
      <c r="J930" s="48"/>
      <c r="K930" s="48"/>
      <c r="L930" s="48"/>
      <c r="M930" s="48"/>
    </row>
    <row r="931" spans="6:13" ht="12.75" customHeight="1" x14ac:dyDescent="0.2">
      <c r="F931" s="7"/>
      <c r="G931" s="48"/>
      <c r="H931" s="48"/>
      <c r="I931" s="48"/>
      <c r="J931" s="48"/>
      <c r="K931" s="48"/>
      <c r="L931" s="48"/>
      <c r="M931" s="48"/>
    </row>
    <row r="932" spans="6:13" ht="12.75" customHeight="1" x14ac:dyDescent="0.2">
      <c r="F932" s="7"/>
      <c r="G932" s="48"/>
      <c r="H932" s="48"/>
      <c r="I932" s="48"/>
      <c r="J932" s="48"/>
      <c r="K932" s="48"/>
      <c r="L932" s="48"/>
      <c r="M932" s="48"/>
    </row>
    <row r="933" spans="6:13" ht="12.75" customHeight="1" x14ac:dyDescent="0.2">
      <c r="F933" s="7"/>
      <c r="G933" s="48"/>
      <c r="H933" s="48"/>
      <c r="I933" s="48"/>
      <c r="J933" s="48"/>
      <c r="K933" s="48"/>
      <c r="L933" s="48"/>
      <c r="M933" s="48"/>
    </row>
    <row r="934" spans="6:13" ht="12.75" customHeight="1" x14ac:dyDescent="0.2">
      <c r="F934" s="7"/>
      <c r="G934" s="48"/>
      <c r="H934" s="48"/>
      <c r="I934" s="48"/>
      <c r="J934" s="48"/>
      <c r="K934" s="48"/>
      <c r="L934" s="48"/>
      <c r="M934" s="48"/>
    </row>
    <row r="935" spans="6:13" ht="12.75" customHeight="1" x14ac:dyDescent="0.2">
      <c r="F935" s="7"/>
      <c r="G935" s="48"/>
      <c r="H935" s="48"/>
      <c r="I935" s="48"/>
      <c r="J935" s="48"/>
      <c r="K935" s="48"/>
      <c r="L935" s="48"/>
      <c r="M935" s="48"/>
    </row>
    <row r="936" spans="6:13" ht="12.75" customHeight="1" x14ac:dyDescent="0.2">
      <c r="F936" s="7"/>
      <c r="G936" s="48"/>
      <c r="H936" s="48"/>
      <c r="I936" s="48"/>
      <c r="J936" s="48"/>
      <c r="K936" s="48"/>
      <c r="L936" s="48"/>
      <c r="M936" s="48"/>
    </row>
    <row r="937" spans="6:13" ht="12.75" customHeight="1" x14ac:dyDescent="0.2">
      <c r="F937" s="7"/>
      <c r="G937" s="48"/>
      <c r="H937" s="48"/>
      <c r="I937" s="48"/>
      <c r="J937" s="48"/>
      <c r="K937" s="48"/>
      <c r="L937" s="48"/>
      <c r="M937" s="48"/>
    </row>
    <row r="938" spans="6:13" ht="12.75" customHeight="1" x14ac:dyDescent="0.2">
      <c r="F938" s="7"/>
      <c r="G938" s="48"/>
      <c r="H938" s="48"/>
      <c r="I938" s="48"/>
      <c r="J938" s="48"/>
      <c r="K938" s="48"/>
      <c r="L938" s="48"/>
      <c r="M938" s="48"/>
    </row>
    <row r="939" spans="6:13" ht="12.75" customHeight="1" x14ac:dyDescent="0.2">
      <c r="F939" s="7"/>
      <c r="G939" s="48"/>
      <c r="H939" s="48"/>
      <c r="I939" s="48"/>
      <c r="J939" s="48"/>
      <c r="K939" s="48"/>
      <c r="L939" s="48"/>
      <c r="M939" s="48"/>
    </row>
    <row r="940" spans="6:13" ht="12.75" customHeight="1" x14ac:dyDescent="0.2">
      <c r="F940" s="7"/>
      <c r="G940" s="48"/>
      <c r="H940" s="48"/>
      <c r="I940" s="48"/>
      <c r="J940" s="48"/>
      <c r="K940" s="48"/>
      <c r="L940" s="48"/>
      <c r="M940" s="48"/>
    </row>
    <row r="941" spans="6:13" ht="12.75" customHeight="1" x14ac:dyDescent="0.2">
      <c r="F941" s="7"/>
      <c r="G941" s="48"/>
      <c r="H941" s="48"/>
      <c r="I941" s="48"/>
      <c r="J941" s="48"/>
      <c r="K941" s="48"/>
      <c r="L941" s="48"/>
      <c r="M941" s="48"/>
    </row>
    <row r="942" spans="6:13" ht="12.75" customHeight="1" x14ac:dyDescent="0.2">
      <c r="F942" s="7"/>
      <c r="G942" s="48"/>
      <c r="H942" s="48"/>
      <c r="I942" s="48"/>
      <c r="J942" s="48"/>
      <c r="K942" s="48"/>
      <c r="L942" s="48"/>
      <c r="M942" s="48"/>
    </row>
    <row r="943" spans="6:13" ht="12.75" customHeight="1" x14ac:dyDescent="0.2">
      <c r="F943" s="7"/>
      <c r="G943" s="48"/>
      <c r="H943" s="48"/>
      <c r="I943" s="48"/>
      <c r="J943" s="48"/>
      <c r="K943" s="48"/>
      <c r="L943" s="48"/>
      <c r="M943" s="48"/>
    </row>
    <row r="944" spans="6:13" ht="12.75" customHeight="1" x14ac:dyDescent="0.2">
      <c r="F944" s="7"/>
      <c r="G944" s="48"/>
      <c r="H944" s="48"/>
      <c r="I944" s="48"/>
      <c r="J944" s="48"/>
      <c r="K944" s="48"/>
      <c r="L944" s="48"/>
      <c r="M944" s="48"/>
    </row>
    <row r="945" spans="6:13" ht="12.75" customHeight="1" x14ac:dyDescent="0.2">
      <c r="F945" s="7"/>
      <c r="G945" s="48"/>
      <c r="H945" s="48"/>
      <c r="I945" s="48"/>
      <c r="J945" s="48"/>
      <c r="K945" s="48"/>
      <c r="L945" s="48"/>
      <c r="M945" s="48"/>
    </row>
    <row r="946" spans="6:13" ht="12.75" customHeight="1" x14ac:dyDescent="0.2">
      <c r="F946" s="7"/>
      <c r="G946" s="48"/>
      <c r="H946" s="48"/>
      <c r="I946" s="48"/>
      <c r="J946" s="48"/>
      <c r="K946" s="48"/>
      <c r="L946" s="48"/>
      <c r="M946" s="48"/>
    </row>
    <row r="947" spans="6:13" ht="12.75" customHeight="1" x14ac:dyDescent="0.2">
      <c r="F947" s="7"/>
      <c r="G947" s="48"/>
      <c r="H947" s="48"/>
      <c r="I947" s="48"/>
      <c r="J947" s="48"/>
      <c r="K947" s="48"/>
      <c r="L947" s="48"/>
      <c r="M947" s="48"/>
    </row>
    <row r="948" spans="6:13" ht="12.75" customHeight="1" x14ac:dyDescent="0.2">
      <c r="F948" s="7"/>
      <c r="G948" s="48"/>
      <c r="H948" s="48"/>
      <c r="I948" s="48"/>
      <c r="J948" s="48"/>
      <c r="K948" s="48"/>
      <c r="L948" s="48"/>
      <c r="M948" s="48"/>
    </row>
    <row r="949" spans="6:13" ht="12.75" customHeight="1" x14ac:dyDescent="0.2">
      <c r="F949" s="7"/>
      <c r="G949" s="48"/>
      <c r="H949" s="48"/>
      <c r="I949" s="48"/>
      <c r="J949" s="48"/>
      <c r="K949" s="48"/>
      <c r="L949" s="48"/>
      <c r="M949" s="48"/>
    </row>
    <row r="950" spans="6:13" ht="12.75" customHeight="1" x14ac:dyDescent="0.2">
      <c r="F950" s="7"/>
      <c r="G950" s="48"/>
      <c r="H950" s="48"/>
      <c r="I950" s="48"/>
      <c r="J950" s="48"/>
      <c r="K950" s="48"/>
      <c r="L950" s="48"/>
      <c r="M950" s="48"/>
    </row>
    <row r="951" spans="6:13" ht="12.75" customHeight="1" x14ac:dyDescent="0.2">
      <c r="F951" s="7"/>
      <c r="G951" s="48"/>
      <c r="H951" s="48"/>
      <c r="I951" s="48"/>
      <c r="J951" s="48"/>
      <c r="K951" s="48"/>
      <c r="L951" s="48"/>
      <c r="M951" s="48"/>
    </row>
    <row r="952" spans="6:13" ht="12.75" customHeight="1" x14ac:dyDescent="0.2">
      <c r="F952" s="7"/>
      <c r="G952" s="48"/>
      <c r="H952" s="48"/>
      <c r="I952" s="48"/>
      <c r="J952" s="48"/>
      <c r="K952" s="48"/>
      <c r="L952" s="48"/>
      <c r="M952" s="48"/>
    </row>
    <row r="953" spans="6:13" ht="12.75" customHeight="1" x14ac:dyDescent="0.2">
      <c r="F953" s="7"/>
      <c r="G953" s="48"/>
      <c r="H953" s="48"/>
      <c r="I953" s="48"/>
      <c r="J953" s="48"/>
      <c r="K953" s="48"/>
      <c r="L953" s="48"/>
      <c r="M953" s="48"/>
    </row>
    <row r="954" spans="6:13" ht="12.75" customHeight="1" x14ac:dyDescent="0.2">
      <c r="F954" s="7"/>
      <c r="G954" s="48"/>
      <c r="H954" s="48"/>
      <c r="I954" s="48"/>
      <c r="J954" s="48"/>
      <c r="K954" s="48"/>
      <c r="L954" s="48"/>
      <c r="M954" s="48"/>
    </row>
    <row r="955" spans="6:13" ht="12.75" customHeight="1" x14ac:dyDescent="0.2">
      <c r="F955" s="7"/>
      <c r="G955" s="48"/>
      <c r="H955" s="48"/>
      <c r="I955" s="48"/>
      <c r="J955" s="48"/>
      <c r="K955" s="48"/>
      <c r="L955" s="48"/>
      <c r="M955" s="48"/>
    </row>
    <row r="956" spans="6:13" ht="12.75" customHeight="1" x14ac:dyDescent="0.2">
      <c r="F956" s="7"/>
      <c r="G956" s="48"/>
      <c r="H956" s="48"/>
      <c r="I956" s="48"/>
      <c r="J956" s="48"/>
      <c r="K956" s="48"/>
      <c r="L956" s="48"/>
      <c r="M956" s="48"/>
    </row>
    <row r="957" spans="6:13" ht="12.75" customHeight="1" x14ac:dyDescent="0.2">
      <c r="F957" s="7"/>
      <c r="G957" s="48"/>
      <c r="H957" s="48"/>
      <c r="I957" s="48"/>
      <c r="J957" s="48"/>
      <c r="K957" s="48"/>
      <c r="L957" s="48"/>
      <c r="M957" s="48"/>
    </row>
    <row r="958" spans="6:13" ht="12.75" customHeight="1" x14ac:dyDescent="0.2">
      <c r="F958" s="7"/>
      <c r="G958" s="48"/>
      <c r="H958" s="48"/>
      <c r="I958" s="48"/>
      <c r="J958" s="48"/>
      <c r="K958" s="48"/>
      <c r="L958" s="48"/>
      <c r="M958" s="48"/>
    </row>
    <row r="959" spans="6:13" ht="12.75" customHeight="1" x14ac:dyDescent="0.2">
      <c r="F959" s="7"/>
      <c r="G959" s="48"/>
      <c r="H959" s="48"/>
      <c r="I959" s="48"/>
      <c r="J959" s="48"/>
      <c r="K959" s="48"/>
      <c r="L959" s="48"/>
      <c r="M959" s="48"/>
    </row>
    <row r="960" spans="6:13" ht="12.75" customHeight="1" x14ac:dyDescent="0.2">
      <c r="F960" s="7"/>
      <c r="G960" s="48"/>
      <c r="H960" s="48"/>
      <c r="I960" s="48"/>
      <c r="J960" s="48"/>
      <c r="K960" s="48"/>
      <c r="L960" s="48"/>
      <c r="M960" s="48"/>
    </row>
    <row r="961" spans="6:13" ht="12.75" customHeight="1" x14ac:dyDescent="0.2">
      <c r="F961" s="7"/>
      <c r="G961" s="48"/>
      <c r="H961" s="48"/>
      <c r="I961" s="48"/>
      <c r="J961" s="48"/>
      <c r="K961" s="48"/>
      <c r="L961" s="48"/>
      <c r="M961" s="48"/>
    </row>
    <row r="962" spans="6:13" ht="12.75" customHeight="1" x14ac:dyDescent="0.2">
      <c r="F962" s="7"/>
      <c r="G962" s="48"/>
      <c r="H962" s="48"/>
      <c r="I962" s="48"/>
      <c r="J962" s="48"/>
      <c r="K962" s="48"/>
      <c r="L962" s="48"/>
      <c r="M962" s="48"/>
    </row>
    <row r="963" spans="6:13" ht="12.75" customHeight="1" x14ac:dyDescent="0.2">
      <c r="F963" s="7"/>
      <c r="G963" s="48"/>
      <c r="H963" s="48"/>
      <c r="I963" s="48"/>
      <c r="J963" s="48"/>
      <c r="K963" s="48"/>
      <c r="L963" s="48"/>
      <c r="M963" s="48"/>
    </row>
    <row r="964" spans="6:13" ht="12.75" customHeight="1" x14ac:dyDescent="0.2">
      <c r="F964" s="7"/>
      <c r="G964" s="48"/>
      <c r="H964" s="48"/>
      <c r="I964" s="48"/>
      <c r="J964" s="48"/>
      <c r="K964" s="48"/>
      <c r="L964" s="48"/>
      <c r="M964" s="48"/>
    </row>
    <row r="965" spans="6:13" ht="12.75" customHeight="1" x14ac:dyDescent="0.2">
      <c r="F965" s="7"/>
      <c r="G965" s="48"/>
      <c r="H965" s="48"/>
      <c r="I965" s="48"/>
      <c r="J965" s="48"/>
      <c r="K965" s="48"/>
      <c r="L965" s="48"/>
      <c r="M965" s="48"/>
    </row>
    <row r="966" spans="6:13" ht="12.75" customHeight="1" x14ac:dyDescent="0.2">
      <c r="F966" s="7"/>
      <c r="G966" s="48"/>
      <c r="H966" s="48"/>
      <c r="I966" s="48"/>
      <c r="J966" s="48"/>
      <c r="K966" s="48"/>
      <c r="L966" s="48"/>
      <c r="M966" s="48"/>
    </row>
    <row r="967" spans="6:13" ht="12.75" customHeight="1" x14ac:dyDescent="0.2">
      <c r="F967" s="7"/>
      <c r="G967" s="48"/>
      <c r="H967" s="48"/>
      <c r="I967" s="48"/>
      <c r="J967" s="48"/>
      <c r="K967" s="48"/>
      <c r="L967" s="48"/>
      <c r="M967" s="48"/>
    </row>
    <row r="968" spans="6:13" ht="12.75" customHeight="1" x14ac:dyDescent="0.2">
      <c r="F968" s="7"/>
      <c r="G968" s="48"/>
      <c r="H968" s="48"/>
      <c r="I968" s="48"/>
      <c r="J968" s="48"/>
      <c r="K968" s="48"/>
      <c r="L968" s="48"/>
      <c r="M968" s="48"/>
    </row>
    <row r="969" spans="6:13" ht="12.75" customHeight="1" x14ac:dyDescent="0.2">
      <c r="F969" s="7"/>
      <c r="G969" s="48"/>
      <c r="H969" s="48"/>
      <c r="I969" s="48"/>
      <c r="J969" s="48"/>
      <c r="K969" s="48"/>
      <c r="L969" s="48"/>
      <c r="M969" s="48"/>
    </row>
    <row r="970" spans="6:13" ht="12.75" customHeight="1" x14ac:dyDescent="0.2">
      <c r="F970" s="7"/>
      <c r="G970" s="48"/>
      <c r="H970" s="48"/>
      <c r="I970" s="48"/>
      <c r="J970" s="48"/>
      <c r="K970" s="48"/>
      <c r="L970" s="48"/>
      <c r="M970" s="48"/>
    </row>
    <row r="971" spans="6:13" ht="12.75" customHeight="1" x14ac:dyDescent="0.2">
      <c r="F971" s="7"/>
      <c r="G971" s="48"/>
      <c r="H971" s="48"/>
      <c r="I971" s="48"/>
      <c r="J971" s="48"/>
      <c r="K971" s="48"/>
      <c r="L971" s="48"/>
      <c r="M971" s="48"/>
    </row>
    <row r="972" spans="6:13" ht="12.75" customHeight="1" x14ac:dyDescent="0.2">
      <c r="F972" s="7"/>
      <c r="G972" s="48"/>
      <c r="H972" s="48"/>
      <c r="I972" s="48"/>
      <c r="J972" s="48"/>
      <c r="K972" s="48"/>
      <c r="L972" s="48"/>
      <c r="M972" s="48"/>
    </row>
    <row r="973" spans="6:13" ht="12.75" customHeight="1" x14ac:dyDescent="0.2">
      <c r="F973" s="7"/>
      <c r="G973" s="48"/>
      <c r="H973" s="48"/>
      <c r="I973" s="48"/>
      <c r="J973" s="48"/>
      <c r="K973" s="48"/>
      <c r="L973" s="48"/>
      <c r="M973" s="48"/>
    </row>
    <row r="974" spans="6:13" ht="12.75" customHeight="1" x14ac:dyDescent="0.2">
      <c r="F974" s="7"/>
      <c r="G974" s="48"/>
      <c r="H974" s="48"/>
      <c r="I974" s="48"/>
      <c r="J974" s="48"/>
      <c r="K974" s="48"/>
      <c r="L974" s="48"/>
      <c r="M974" s="48"/>
    </row>
    <row r="975" spans="6:13" ht="12.75" customHeight="1" x14ac:dyDescent="0.2">
      <c r="F975" s="7"/>
      <c r="G975" s="48"/>
      <c r="H975" s="48"/>
      <c r="I975" s="48"/>
      <c r="J975" s="48"/>
      <c r="K975" s="48"/>
      <c r="L975" s="48"/>
      <c r="M975" s="48"/>
    </row>
    <row r="976" spans="6:13" ht="12.75" customHeight="1" x14ac:dyDescent="0.2">
      <c r="F976" s="7"/>
      <c r="G976" s="48"/>
      <c r="H976" s="48"/>
      <c r="I976" s="48"/>
      <c r="J976" s="48"/>
      <c r="K976" s="48"/>
      <c r="L976" s="48"/>
      <c r="M976" s="48"/>
    </row>
    <row r="977" spans="6:13" ht="12.75" customHeight="1" x14ac:dyDescent="0.2">
      <c r="F977" s="7"/>
      <c r="G977" s="48"/>
      <c r="H977" s="48"/>
      <c r="I977" s="48"/>
      <c r="J977" s="48"/>
      <c r="K977" s="48"/>
      <c r="L977" s="48"/>
      <c r="M977" s="48"/>
    </row>
    <row r="978" spans="6:13" ht="12.75" customHeight="1" x14ac:dyDescent="0.2">
      <c r="F978" s="7"/>
      <c r="G978" s="48"/>
      <c r="H978" s="48"/>
      <c r="I978" s="48"/>
      <c r="J978" s="48"/>
      <c r="K978" s="48"/>
      <c r="L978" s="48"/>
      <c r="M978" s="48"/>
    </row>
    <row r="979" spans="6:13" ht="12.75" customHeight="1" x14ac:dyDescent="0.2">
      <c r="F979" s="7"/>
      <c r="G979" s="48"/>
      <c r="H979" s="48"/>
      <c r="I979" s="48"/>
      <c r="J979" s="48"/>
      <c r="K979" s="48"/>
      <c r="L979" s="48"/>
      <c r="M979" s="48"/>
    </row>
    <row r="980" spans="6:13" ht="12.75" customHeight="1" x14ac:dyDescent="0.2">
      <c r="F980" s="7"/>
      <c r="G980" s="48"/>
      <c r="H980" s="48"/>
      <c r="I980" s="48"/>
      <c r="J980" s="48"/>
      <c r="K980" s="48"/>
      <c r="L980" s="48"/>
      <c r="M980" s="48"/>
    </row>
    <row r="981" spans="6:13" ht="12.75" customHeight="1" x14ac:dyDescent="0.2">
      <c r="F981" s="7"/>
      <c r="G981" s="48"/>
      <c r="H981" s="48"/>
      <c r="I981" s="48"/>
      <c r="J981" s="48"/>
      <c r="K981" s="48"/>
      <c r="L981" s="48"/>
      <c r="M981" s="48"/>
    </row>
    <row r="982" spans="6:13" ht="12.75" customHeight="1" x14ac:dyDescent="0.2">
      <c r="F982" s="7"/>
      <c r="G982" s="48"/>
      <c r="H982" s="48"/>
      <c r="I982" s="48"/>
      <c r="J982" s="48"/>
      <c r="K982" s="48"/>
      <c r="L982" s="48"/>
      <c r="M982" s="48"/>
    </row>
    <row r="983" spans="6:13" ht="12.75" customHeight="1" x14ac:dyDescent="0.2">
      <c r="F983" s="7"/>
      <c r="G983" s="48"/>
      <c r="H983" s="48"/>
      <c r="I983" s="48"/>
      <c r="J983" s="48"/>
      <c r="K983" s="48"/>
      <c r="L983" s="48"/>
      <c r="M983" s="48"/>
    </row>
    <row r="984" spans="6:13" ht="12.75" customHeight="1" x14ac:dyDescent="0.2">
      <c r="F984" s="7"/>
      <c r="G984" s="48"/>
      <c r="H984" s="48"/>
      <c r="I984" s="48"/>
      <c r="J984" s="48"/>
      <c r="K984" s="48"/>
      <c r="L984" s="48"/>
      <c r="M984" s="48"/>
    </row>
    <row r="985" spans="6:13" ht="12.75" customHeight="1" x14ac:dyDescent="0.2">
      <c r="F985" s="7"/>
      <c r="G985" s="48"/>
      <c r="H985" s="48"/>
      <c r="I985" s="48"/>
      <c r="J985" s="48"/>
      <c r="K985" s="48"/>
      <c r="L985" s="48"/>
      <c r="M985" s="48"/>
    </row>
    <row r="986" spans="6:13" ht="12.75" customHeight="1" x14ac:dyDescent="0.2">
      <c r="F986" s="7"/>
      <c r="G986" s="48"/>
      <c r="H986" s="48"/>
      <c r="I986" s="48"/>
      <c r="J986" s="48"/>
      <c r="K986" s="48"/>
      <c r="L986" s="48"/>
      <c r="M986" s="48"/>
    </row>
    <row r="987" spans="6:13" ht="12.75" customHeight="1" x14ac:dyDescent="0.2">
      <c r="F987" s="7"/>
      <c r="G987" s="48"/>
      <c r="H987" s="48"/>
      <c r="I987" s="48"/>
      <c r="J987" s="48"/>
      <c r="K987" s="48"/>
      <c r="L987" s="48"/>
      <c r="M987" s="48"/>
    </row>
    <row r="988" spans="6:13" ht="12.75" customHeight="1" x14ac:dyDescent="0.2">
      <c r="F988" s="7"/>
      <c r="G988" s="48"/>
      <c r="H988" s="48"/>
      <c r="I988" s="48"/>
      <c r="J988" s="48"/>
      <c r="K988" s="48"/>
      <c r="L988" s="48"/>
      <c r="M988" s="48"/>
    </row>
    <row r="989" spans="6:13" ht="12.75" customHeight="1" x14ac:dyDescent="0.2">
      <c r="F989" s="7"/>
      <c r="G989" s="48"/>
      <c r="H989" s="48"/>
      <c r="I989" s="48"/>
      <c r="J989" s="48"/>
      <c r="K989" s="48"/>
      <c r="L989" s="48"/>
      <c r="M989" s="48"/>
    </row>
    <row r="990" spans="6:13" ht="12.75" customHeight="1" x14ac:dyDescent="0.2">
      <c r="F990" s="7"/>
      <c r="G990" s="48"/>
      <c r="H990" s="48"/>
      <c r="I990" s="48"/>
      <c r="J990" s="48"/>
      <c r="K990" s="48"/>
      <c r="L990" s="48"/>
      <c r="M990" s="48"/>
    </row>
    <row r="991" spans="6:13" ht="12.75" customHeight="1" x14ac:dyDescent="0.2">
      <c r="F991" s="7"/>
      <c r="G991" s="48"/>
      <c r="H991" s="48"/>
      <c r="I991" s="48"/>
      <c r="J991" s="48"/>
      <c r="K991" s="48"/>
      <c r="L991" s="48"/>
      <c r="M991" s="48"/>
    </row>
    <row r="992" spans="6:13" ht="12.75" customHeight="1" x14ac:dyDescent="0.2">
      <c r="F992" s="7"/>
      <c r="G992" s="48"/>
      <c r="H992" s="48"/>
      <c r="I992" s="48"/>
      <c r="J992" s="48"/>
      <c r="K992" s="48"/>
      <c r="L992" s="48"/>
      <c r="M992" s="48"/>
    </row>
    <row r="993" spans="6:13" ht="12.75" customHeight="1" x14ac:dyDescent="0.2">
      <c r="F993" s="7"/>
      <c r="G993" s="48"/>
      <c r="H993" s="48"/>
      <c r="I993" s="48"/>
      <c r="J993" s="48"/>
      <c r="K993" s="48"/>
      <c r="L993" s="48"/>
      <c r="M993" s="48"/>
    </row>
    <row r="994" spans="6:13" ht="12.75" customHeight="1" x14ac:dyDescent="0.2">
      <c r="F994" s="7"/>
      <c r="G994" s="48"/>
      <c r="H994" s="48"/>
      <c r="I994" s="48"/>
      <c r="J994" s="48"/>
      <c r="K994" s="48"/>
      <c r="L994" s="48"/>
      <c r="M994" s="48"/>
    </row>
    <row r="995" spans="6:13" ht="12.75" customHeight="1" x14ac:dyDescent="0.2">
      <c r="F995" s="7"/>
      <c r="G995" s="48"/>
      <c r="H995" s="48"/>
      <c r="I995" s="48"/>
      <c r="J995" s="48"/>
      <c r="K995" s="48"/>
      <c r="L995" s="48"/>
      <c r="M995" s="48"/>
    </row>
    <row r="996" spans="6:13" ht="12.75" customHeight="1" x14ac:dyDescent="0.2">
      <c r="F996" s="7"/>
      <c r="G996" s="48"/>
      <c r="H996" s="48"/>
      <c r="I996" s="48"/>
      <c r="J996" s="48"/>
      <c r="K996" s="48"/>
      <c r="L996" s="48"/>
      <c r="M996" s="48"/>
    </row>
    <row r="997" spans="6:13" ht="12.75" customHeight="1" x14ac:dyDescent="0.2">
      <c r="F997" s="7"/>
      <c r="G997" s="48"/>
      <c r="H997" s="48"/>
      <c r="I997" s="48"/>
      <c r="J997" s="48"/>
      <c r="K997" s="48"/>
      <c r="L997" s="48"/>
      <c r="M997" s="48"/>
    </row>
    <row r="998" spans="6:13" ht="12.75" customHeight="1" x14ac:dyDescent="0.2">
      <c r="F998" s="7"/>
      <c r="G998" s="48"/>
      <c r="H998" s="48"/>
      <c r="I998" s="48"/>
      <c r="J998" s="48"/>
      <c r="K998" s="48"/>
      <c r="L998" s="48"/>
      <c r="M998" s="48"/>
    </row>
    <row r="999" spans="6:13" ht="12.75" customHeight="1" x14ac:dyDescent="0.2">
      <c r="F999" s="7"/>
      <c r="G999" s="48"/>
      <c r="H999" s="48"/>
      <c r="I999" s="48"/>
      <c r="J999" s="48"/>
      <c r="K999" s="48"/>
      <c r="L999" s="48"/>
      <c r="M999" s="48"/>
    </row>
  </sheetData>
  <printOptions horizontalCentered="1"/>
  <pageMargins left="0.2" right="0.2" top="0.9" bottom="0.25" header="0.4" footer="0"/>
  <pageSetup orientation="landscape" r:id="rId1"/>
  <headerFooter>
    <oddHeader>&amp;C&amp;"Arial,Bold"&amp;12POWHATAN COUNTY PUBLIC SCHOOLS
TRANSPORTATION PAY SCHEDULES FOR SCHOOL YEAR 2022 - 2023&amp;R&amp;"Arial,Italic"&amp;11Approved
4/19/2022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I41" sqref="I41"/>
    </sheetView>
  </sheetViews>
  <sheetFormatPr defaultColWidth="14.42578125" defaultRowHeight="15" customHeight="1" x14ac:dyDescent="0.2"/>
  <cols>
    <col min="1" max="1" width="9" customWidth="1"/>
    <col min="2" max="2" width="7.42578125" customWidth="1"/>
    <col min="3" max="3" width="6" customWidth="1"/>
    <col min="4" max="7" width="6.7109375" customWidth="1"/>
    <col min="8" max="8" width="6.42578125" customWidth="1"/>
    <col min="9" max="16" width="6.7109375" customWidth="1"/>
    <col min="17" max="17" width="6.85546875" customWidth="1"/>
    <col min="18" max="20" width="7" customWidth="1"/>
    <col min="21" max="21" width="1.28515625" customWidth="1"/>
    <col min="22" max="22" width="8" customWidth="1"/>
  </cols>
  <sheetData>
    <row r="1" spans="1:22" ht="5.25" customHeight="1" x14ac:dyDescent="0.2"/>
    <row r="2" spans="1:22" ht="24.75" customHeight="1" x14ac:dyDescent="0.2">
      <c r="A2" s="52" t="s">
        <v>128</v>
      </c>
      <c r="B2" s="53" t="s">
        <v>129</v>
      </c>
      <c r="C2" s="54">
        <v>0.01</v>
      </c>
      <c r="D2" s="54">
        <v>1.4999999999999999E-2</v>
      </c>
      <c r="E2" s="54">
        <v>0.02</v>
      </c>
      <c r="F2" s="54">
        <v>2.5000000000000001E-2</v>
      </c>
      <c r="G2" s="54">
        <v>0.03</v>
      </c>
      <c r="H2" s="54">
        <v>3.5000000000000003E-2</v>
      </c>
      <c r="I2" s="54">
        <v>0.04</v>
      </c>
      <c r="J2" s="54">
        <v>4.4999999999999998E-2</v>
      </c>
      <c r="K2" s="54">
        <v>0.05</v>
      </c>
      <c r="L2" s="54">
        <v>5.5E-2</v>
      </c>
      <c r="M2" s="54">
        <v>0.06</v>
      </c>
      <c r="N2" s="54">
        <v>6.5000000000000002E-2</v>
      </c>
      <c r="O2" s="54">
        <v>7.0000000000000007E-2</v>
      </c>
      <c r="P2" s="54">
        <v>0.08</v>
      </c>
      <c r="Q2" s="54">
        <v>0.09</v>
      </c>
      <c r="R2" s="54">
        <v>0.1</v>
      </c>
      <c r="S2" s="54">
        <v>0.12</v>
      </c>
      <c r="T2" s="55">
        <v>0.2</v>
      </c>
      <c r="U2" s="32"/>
      <c r="V2" s="47"/>
    </row>
    <row r="3" spans="1:22" ht="12.75" customHeight="1" x14ac:dyDescent="0.2">
      <c r="A3" s="58">
        <v>0</v>
      </c>
      <c r="B3" s="3">
        <v>49445.219999999994</v>
      </c>
      <c r="C3" s="59">
        <f t="shared" ref="C3:C38" si="0">SUM(B3*1%)</f>
        <v>494.45219999999995</v>
      </c>
      <c r="D3" s="59">
        <f t="shared" ref="D3:D38" si="1">SUM(B3*1.5%)</f>
        <v>741.67829999999992</v>
      </c>
      <c r="E3" s="59">
        <f t="shared" ref="E3:E38" si="2">SUM(B3*2%)</f>
        <v>988.9043999999999</v>
      </c>
      <c r="F3" s="59">
        <f t="shared" ref="F3:F38" si="3">SUM(B3*2.5%)</f>
        <v>1236.1305</v>
      </c>
      <c r="G3" s="59">
        <f t="shared" ref="G3:G38" si="4">SUM(B3*3%)</f>
        <v>1483.3565999999998</v>
      </c>
      <c r="H3" s="59">
        <f t="shared" ref="H3:H38" si="5">SUM(B3*3.5%)</f>
        <v>1730.5826999999999</v>
      </c>
      <c r="I3" s="59">
        <f t="shared" ref="I3:I38" si="6">SUM(B3*4%)</f>
        <v>1977.8087999999998</v>
      </c>
      <c r="J3" s="59">
        <f t="shared" ref="J3:J38" si="7">SUM(B3*4.5%)</f>
        <v>2225.0348999999997</v>
      </c>
      <c r="K3" s="59">
        <f t="shared" ref="K3:K38" si="8">SUM(B3*5%)</f>
        <v>2472.261</v>
      </c>
      <c r="L3" s="59">
        <f t="shared" ref="L3:L38" si="9">SUM(B3*5.5%)</f>
        <v>2719.4870999999998</v>
      </c>
      <c r="M3" s="59">
        <f t="shared" ref="M3:M38" si="10">SUM(B3*6%)</f>
        <v>2966.7131999999997</v>
      </c>
      <c r="N3" s="59">
        <f t="shared" ref="N3:N38" si="11">SUM(B3*6.5%)</f>
        <v>3213.9392999999995</v>
      </c>
      <c r="O3" s="59">
        <f t="shared" ref="O3:O38" si="12">SUM(B3*7%)</f>
        <v>3461.1653999999999</v>
      </c>
      <c r="P3" s="59">
        <f t="shared" ref="P3:P38" si="13">SUM(B3*8%)</f>
        <v>3955.6175999999996</v>
      </c>
      <c r="Q3" s="59">
        <f t="shared" ref="Q3:Q38" si="14">SUM(B3*9%)</f>
        <v>4450.0697999999993</v>
      </c>
      <c r="R3" s="59">
        <f t="shared" ref="R3:R38" si="15">SUM(B3*10%)</f>
        <v>4944.5219999999999</v>
      </c>
      <c r="S3" s="59">
        <f t="shared" ref="S3:S38" si="16">SUM(B3*12%)</f>
        <v>5933.4263999999994</v>
      </c>
      <c r="T3" s="60">
        <f t="shared" ref="T3:T38" si="17">SUM(B3*20%)</f>
        <v>9889.0439999999999</v>
      </c>
      <c r="V3" s="47"/>
    </row>
    <row r="4" spans="1:22" ht="12.75" customHeight="1" x14ac:dyDescent="0.2">
      <c r="A4" s="58">
        <v>1</v>
      </c>
      <c r="B4" s="63">
        <v>49681.8</v>
      </c>
      <c r="C4" s="59">
        <f t="shared" si="0"/>
        <v>496.81800000000004</v>
      </c>
      <c r="D4" s="59">
        <f t="shared" si="1"/>
        <v>745.22699999999998</v>
      </c>
      <c r="E4" s="59">
        <f t="shared" si="2"/>
        <v>993.63600000000008</v>
      </c>
      <c r="F4" s="59">
        <f t="shared" si="3"/>
        <v>1242.0450000000001</v>
      </c>
      <c r="G4" s="59">
        <f t="shared" si="4"/>
        <v>1490.454</v>
      </c>
      <c r="H4" s="59">
        <f t="shared" si="5"/>
        <v>1738.8630000000003</v>
      </c>
      <c r="I4" s="59">
        <f t="shared" si="6"/>
        <v>1987.2720000000002</v>
      </c>
      <c r="J4" s="59">
        <f t="shared" si="7"/>
        <v>2235.681</v>
      </c>
      <c r="K4" s="59">
        <f t="shared" si="8"/>
        <v>2484.09</v>
      </c>
      <c r="L4" s="59">
        <f t="shared" si="9"/>
        <v>2732.4990000000003</v>
      </c>
      <c r="M4" s="59">
        <f t="shared" si="10"/>
        <v>2980.9079999999999</v>
      </c>
      <c r="N4" s="59">
        <f t="shared" si="11"/>
        <v>3229.3170000000005</v>
      </c>
      <c r="O4" s="59">
        <f t="shared" si="12"/>
        <v>3477.7260000000006</v>
      </c>
      <c r="P4" s="59">
        <f t="shared" si="13"/>
        <v>3974.5440000000003</v>
      </c>
      <c r="Q4" s="59">
        <f t="shared" si="14"/>
        <v>4471.3620000000001</v>
      </c>
      <c r="R4" s="59">
        <f t="shared" si="15"/>
        <v>4968.18</v>
      </c>
      <c r="S4" s="59">
        <f t="shared" si="16"/>
        <v>5961.8159999999998</v>
      </c>
      <c r="T4" s="60">
        <f t="shared" si="17"/>
        <v>9936.36</v>
      </c>
      <c r="V4" s="47"/>
    </row>
    <row r="5" spans="1:22" ht="12.75" customHeight="1" x14ac:dyDescent="0.2">
      <c r="A5" s="58">
        <v>2</v>
      </c>
      <c r="B5" s="63">
        <v>49734.3</v>
      </c>
      <c r="C5" s="59">
        <f t="shared" si="0"/>
        <v>497.34300000000002</v>
      </c>
      <c r="D5" s="59">
        <f t="shared" si="1"/>
        <v>746.0145</v>
      </c>
      <c r="E5" s="59">
        <f t="shared" si="2"/>
        <v>994.68600000000004</v>
      </c>
      <c r="F5" s="59">
        <f t="shared" si="3"/>
        <v>1243.3575000000001</v>
      </c>
      <c r="G5" s="59">
        <f t="shared" si="4"/>
        <v>1492.029</v>
      </c>
      <c r="H5" s="59">
        <f t="shared" si="5"/>
        <v>1740.7005000000004</v>
      </c>
      <c r="I5" s="59">
        <f t="shared" si="6"/>
        <v>1989.3720000000001</v>
      </c>
      <c r="J5" s="59">
        <f t="shared" si="7"/>
        <v>2238.0435000000002</v>
      </c>
      <c r="K5" s="59">
        <f t="shared" si="8"/>
        <v>2486.7150000000001</v>
      </c>
      <c r="L5" s="59">
        <f t="shared" si="9"/>
        <v>2735.3865000000001</v>
      </c>
      <c r="M5" s="59">
        <f t="shared" si="10"/>
        <v>2984.058</v>
      </c>
      <c r="N5" s="59">
        <f t="shared" si="11"/>
        <v>3232.7295000000004</v>
      </c>
      <c r="O5" s="59">
        <f t="shared" si="12"/>
        <v>3481.4010000000007</v>
      </c>
      <c r="P5" s="59">
        <f t="shared" si="13"/>
        <v>3978.7440000000001</v>
      </c>
      <c r="Q5" s="59">
        <f t="shared" si="14"/>
        <v>4476.0870000000004</v>
      </c>
      <c r="R5" s="59">
        <f t="shared" si="15"/>
        <v>4973.43</v>
      </c>
      <c r="S5" s="59">
        <f t="shared" si="16"/>
        <v>5968.116</v>
      </c>
      <c r="T5" s="60">
        <f t="shared" si="17"/>
        <v>9946.86</v>
      </c>
      <c r="V5" s="47"/>
    </row>
    <row r="6" spans="1:22" ht="12.75" customHeight="1" x14ac:dyDescent="0.2">
      <c r="A6" s="58">
        <v>3</v>
      </c>
      <c r="B6" s="3">
        <v>49786.8</v>
      </c>
      <c r="C6" s="59">
        <f t="shared" si="0"/>
        <v>497.86800000000005</v>
      </c>
      <c r="D6" s="59">
        <f t="shared" si="1"/>
        <v>746.80200000000002</v>
      </c>
      <c r="E6" s="59">
        <f t="shared" si="2"/>
        <v>995.7360000000001</v>
      </c>
      <c r="F6" s="59">
        <f t="shared" si="3"/>
        <v>1244.67</v>
      </c>
      <c r="G6" s="59">
        <f t="shared" si="4"/>
        <v>1493.604</v>
      </c>
      <c r="H6" s="59">
        <f t="shared" si="5"/>
        <v>1742.5380000000002</v>
      </c>
      <c r="I6" s="59">
        <f t="shared" si="6"/>
        <v>1991.4720000000002</v>
      </c>
      <c r="J6" s="59">
        <f t="shared" si="7"/>
        <v>2240.4059999999999</v>
      </c>
      <c r="K6" s="59">
        <f t="shared" si="8"/>
        <v>2489.34</v>
      </c>
      <c r="L6" s="59">
        <f t="shared" si="9"/>
        <v>2738.2740000000003</v>
      </c>
      <c r="M6" s="59">
        <f t="shared" si="10"/>
        <v>2987.2080000000001</v>
      </c>
      <c r="N6" s="59">
        <f t="shared" si="11"/>
        <v>3236.1420000000003</v>
      </c>
      <c r="O6" s="59">
        <f t="shared" si="12"/>
        <v>3485.0760000000005</v>
      </c>
      <c r="P6" s="59">
        <f t="shared" si="13"/>
        <v>3982.9440000000004</v>
      </c>
      <c r="Q6" s="59">
        <f t="shared" si="14"/>
        <v>4480.8119999999999</v>
      </c>
      <c r="R6" s="59">
        <f t="shared" si="15"/>
        <v>4978.68</v>
      </c>
      <c r="S6" s="59">
        <f t="shared" si="16"/>
        <v>5974.4160000000002</v>
      </c>
      <c r="T6" s="60">
        <f t="shared" si="17"/>
        <v>9957.36</v>
      </c>
      <c r="V6" s="47"/>
    </row>
    <row r="7" spans="1:22" ht="12.75" customHeight="1" x14ac:dyDescent="0.2">
      <c r="A7" s="58">
        <v>4</v>
      </c>
      <c r="B7" s="63">
        <v>49840.35</v>
      </c>
      <c r="C7" s="59">
        <f t="shared" si="0"/>
        <v>498.40350000000001</v>
      </c>
      <c r="D7" s="59">
        <f t="shared" si="1"/>
        <v>747.60524999999996</v>
      </c>
      <c r="E7" s="59">
        <f t="shared" si="2"/>
        <v>996.80700000000002</v>
      </c>
      <c r="F7" s="59">
        <f t="shared" si="3"/>
        <v>1246.00875</v>
      </c>
      <c r="G7" s="59">
        <f t="shared" si="4"/>
        <v>1495.2104999999999</v>
      </c>
      <c r="H7" s="59">
        <f t="shared" si="5"/>
        <v>1744.4122500000001</v>
      </c>
      <c r="I7" s="59">
        <f t="shared" si="6"/>
        <v>1993.614</v>
      </c>
      <c r="J7" s="59">
        <f t="shared" si="7"/>
        <v>2242.8157499999998</v>
      </c>
      <c r="K7" s="59">
        <f t="shared" si="8"/>
        <v>2492.0174999999999</v>
      </c>
      <c r="L7" s="59">
        <f t="shared" si="9"/>
        <v>2741.2192500000001</v>
      </c>
      <c r="M7" s="59">
        <f t="shared" si="10"/>
        <v>2990.4209999999998</v>
      </c>
      <c r="N7" s="59">
        <f t="shared" si="11"/>
        <v>3239.62275</v>
      </c>
      <c r="O7" s="59">
        <f t="shared" si="12"/>
        <v>3488.8245000000002</v>
      </c>
      <c r="P7" s="59">
        <f t="shared" si="13"/>
        <v>3987.2280000000001</v>
      </c>
      <c r="Q7" s="59">
        <f t="shared" si="14"/>
        <v>4485.6314999999995</v>
      </c>
      <c r="R7" s="59">
        <f t="shared" si="15"/>
        <v>4984.0349999999999</v>
      </c>
      <c r="S7" s="59">
        <f t="shared" si="16"/>
        <v>5980.8419999999996</v>
      </c>
      <c r="T7" s="60">
        <f t="shared" si="17"/>
        <v>9968.07</v>
      </c>
      <c r="V7" s="47"/>
    </row>
    <row r="8" spans="1:22" ht="12.75" customHeight="1" x14ac:dyDescent="0.2">
      <c r="A8" s="58">
        <v>5</v>
      </c>
      <c r="B8" s="3">
        <v>50049.3</v>
      </c>
      <c r="C8" s="59">
        <f t="shared" si="0"/>
        <v>500.49300000000005</v>
      </c>
      <c r="D8" s="59">
        <f t="shared" si="1"/>
        <v>750.73950000000002</v>
      </c>
      <c r="E8" s="59">
        <f t="shared" si="2"/>
        <v>1000.9860000000001</v>
      </c>
      <c r="F8" s="59">
        <f t="shared" si="3"/>
        <v>1251.2325000000001</v>
      </c>
      <c r="G8" s="59">
        <f t="shared" si="4"/>
        <v>1501.479</v>
      </c>
      <c r="H8" s="59">
        <f t="shared" si="5"/>
        <v>1751.7255000000002</v>
      </c>
      <c r="I8" s="59">
        <f t="shared" si="6"/>
        <v>2001.9720000000002</v>
      </c>
      <c r="J8" s="59">
        <f t="shared" si="7"/>
        <v>2252.2184999999999</v>
      </c>
      <c r="K8" s="59">
        <f t="shared" si="8"/>
        <v>2502.4650000000001</v>
      </c>
      <c r="L8" s="59">
        <f t="shared" si="9"/>
        <v>2752.7115000000003</v>
      </c>
      <c r="M8" s="59">
        <f t="shared" si="10"/>
        <v>3002.9580000000001</v>
      </c>
      <c r="N8" s="59">
        <f t="shared" si="11"/>
        <v>3253.2045000000003</v>
      </c>
      <c r="O8" s="59">
        <f t="shared" si="12"/>
        <v>3503.4510000000005</v>
      </c>
      <c r="P8" s="59">
        <f t="shared" si="13"/>
        <v>4003.9440000000004</v>
      </c>
      <c r="Q8" s="59">
        <f t="shared" si="14"/>
        <v>4504.4369999999999</v>
      </c>
      <c r="R8" s="59">
        <f t="shared" si="15"/>
        <v>5004.93</v>
      </c>
      <c r="S8" s="59">
        <f t="shared" si="16"/>
        <v>6005.9160000000002</v>
      </c>
      <c r="T8" s="60">
        <f t="shared" si="17"/>
        <v>10009.86</v>
      </c>
      <c r="V8" s="47"/>
    </row>
    <row r="9" spans="1:22" ht="12.75" customHeight="1" x14ac:dyDescent="0.2">
      <c r="A9" s="58">
        <v>6</v>
      </c>
      <c r="B9" s="63">
        <v>50364.3</v>
      </c>
      <c r="C9" s="59">
        <f t="shared" si="0"/>
        <v>503.64300000000003</v>
      </c>
      <c r="D9" s="59">
        <f t="shared" si="1"/>
        <v>755.46450000000004</v>
      </c>
      <c r="E9" s="59">
        <f t="shared" si="2"/>
        <v>1007.2860000000001</v>
      </c>
      <c r="F9" s="59">
        <f t="shared" si="3"/>
        <v>1259.1075000000001</v>
      </c>
      <c r="G9" s="59">
        <f t="shared" si="4"/>
        <v>1510.9290000000001</v>
      </c>
      <c r="H9" s="59">
        <f t="shared" si="5"/>
        <v>1762.7505000000003</v>
      </c>
      <c r="I9" s="59">
        <f t="shared" si="6"/>
        <v>2014.5720000000001</v>
      </c>
      <c r="J9" s="59">
        <f t="shared" si="7"/>
        <v>2266.3935000000001</v>
      </c>
      <c r="K9" s="59">
        <f t="shared" si="8"/>
        <v>2518.2150000000001</v>
      </c>
      <c r="L9" s="59">
        <f t="shared" si="9"/>
        <v>2770.0365000000002</v>
      </c>
      <c r="M9" s="59">
        <f t="shared" si="10"/>
        <v>3021.8580000000002</v>
      </c>
      <c r="N9" s="59">
        <f t="shared" si="11"/>
        <v>3273.6795000000002</v>
      </c>
      <c r="O9" s="59">
        <f t="shared" si="12"/>
        <v>3525.5010000000007</v>
      </c>
      <c r="P9" s="59">
        <f t="shared" si="13"/>
        <v>4029.1440000000002</v>
      </c>
      <c r="Q9" s="59">
        <f t="shared" si="14"/>
        <v>4532.7870000000003</v>
      </c>
      <c r="R9" s="59">
        <f t="shared" si="15"/>
        <v>5036.43</v>
      </c>
      <c r="S9" s="59">
        <f t="shared" si="16"/>
        <v>6043.7160000000003</v>
      </c>
      <c r="T9" s="60">
        <f t="shared" si="17"/>
        <v>10072.86</v>
      </c>
      <c r="V9" s="47"/>
    </row>
    <row r="10" spans="1:22" ht="12.75" customHeight="1" x14ac:dyDescent="0.2">
      <c r="A10" s="58">
        <v>7</v>
      </c>
      <c r="B10" s="3">
        <v>50679.3</v>
      </c>
      <c r="C10" s="59">
        <f t="shared" si="0"/>
        <v>506.79300000000006</v>
      </c>
      <c r="D10" s="59">
        <f t="shared" si="1"/>
        <v>760.18950000000007</v>
      </c>
      <c r="E10" s="59">
        <f t="shared" si="2"/>
        <v>1013.5860000000001</v>
      </c>
      <c r="F10" s="59">
        <f t="shared" si="3"/>
        <v>1266.9825000000001</v>
      </c>
      <c r="G10" s="59">
        <f t="shared" si="4"/>
        <v>1520.3790000000001</v>
      </c>
      <c r="H10" s="59">
        <f t="shared" si="5"/>
        <v>1773.7755000000002</v>
      </c>
      <c r="I10" s="59">
        <f t="shared" si="6"/>
        <v>2027.1720000000003</v>
      </c>
      <c r="J10" s="59">
        <f t="shared" si="7"/>
        <v>2280.5684999999999</v>
      </c>
      <c r="K10" s="59">
        <f t="shared" si="8"/>
        <v>2533.9650000000001</v>
      </c>
      <c r="L10" s="59">
        <f t="shared" si="9"/>
        <v>2787.3615</v>
      </c>
      <c r="M10" s="59">
        <f t="shared" si="10"/>
        <v>3040.7580000000003</v>
      </c>
      <c r="N10" s="59">
        <f t="shared" si="11"/>
        <v>3294.1545000000001</v>
      </c>
      <c r="O10" s="59">
        <f t="shared" si="12"/>
        <v>3547.5510000000004</v>
      </c>
      <c r="P10" s="59">
        <f t="shared" si="13"/>
        <v>4054.3440000000005</v>
      </c>
      <c r="Q10" s="59">
        <f t="shared" si="14"/>
        <v>4561.1369999999997</v>
      </c>
      <c r="R10" s="59">
        <f t="shared" si="15"/>
        <v>5067.93</v>
      </c>
      <c r="S10" s="59">
        <f t="shared" si="16"/>
        <v>6081.5160000000005</v>
      </c>
      <c r="T10" s="60">
        <f t="shared" si="17"/>
        <v>10135.86</v>
      </c>
      <c r="V10" s="47"/>
    </row>
    <row r="11" spans="1:22" ht="12.75" customHeight="1" x14ac:dyDescent="0.2">
      <c r="A11" s="58">
        <v>8</v>
      </c>
      <c r="B11" s="63">
        <v>50994.3</v>
      </c>
      <c r="C11" s="59">
        <f t="shared" si="0"/>
        <v>509.94300000000004</v>
      </c>
      <c r="D11" s="59">
        <f t="shared" si="1"/>
        <v>764.91449999999998</v>
      </c>
      <c r="E11" s="59">
        <f t="shared" si="2"/>
        <v>1019.8860000000001</v>
      </c>
      <c r="F11" s="59">
        <f t="shared" si="3"/>
        <v>1274.8575000000001</v>
      </c>
      <c r="G11" s="59">
        <f t="shared" si="4"/>
        <v>1529.829</v>
      </c>
      <c r="H11" s="59">
        <f t="shared" si="5"/>
        <v>1784.8005000000003</v>
      </c>
      <c r="I11" s="59">
        <f t="shared" si="6"/>
        <v>2039.7720000000002</v>
      </c>
      <c r="J11" s="59">
        <f t="shared" si="7"/>
        <v>2294.7435</v>
      </c>
      <c r="K11" s="59">
        <f t="shared" si="8"/>
        <v>2549.7150000000001</v>
      </c>
      <c r="L11" s="59">
        <f t="shared" si="9"/>
        <v>2804.6865000000003</v>
      </c>
      <c r="M11" s="59">
        <f t="shared" si="10"/>
        <v>3059.6579999999999</v>
      </c>
      <c r="N11" s="59">
        <f t="shared" si="11"/>
        <v>3314.6295000000005</v>
      </c>
      <c r="O11" s="59">
        <f t="shared" si="12"/>
        <v>3569.6010000000006</v>
      </c>
      <c r="P11" s="59">
        <f t="shared" si="13"/>
        <v>4079.5440000000003</v>
      </c>
      <c r="Q11" s="59">
        <f t="shared" si="14"/>
        <v>4589.4870000000001</v>
      </c>
      <c r="R11" s="59">
        <f t="shared" si="15"/>
        <v>5099.43</v>
      </c>
      <c r="S11" s="59">
        <f t="shared" si="16"/>
        <v>6119.3159999999998</v>
      </c>
      <c r="T11" s="60">
        <f t="shared" si="17"/>
        <v>10198.86</v>
      </c>
      <c r="V11" s="67"/>
    </row>
    <row r="12" spans="1:22" ht="12.75" customHeight="1" x14ac:dyDescent="0.2">
      <c r="A12" s="58">
        <v>9</v>
      </c>
      <c r="B12" s="3">
        <v>51309.3</v>
      </c>
      <c r="C12" s="59">
        <f t="shared" si="0"/>
        <v>513.09300000000007</v>
      </c>
      <c r="D12" s="59">
        <f t="shared" si="1"/>
        <v>769.6395</v>
      </c>
      <c r="E12" s="59">
        <f t="shared" si="2"/>
        <v>1026.1860000000001</v>
      </c>
      <c r="F12" s="59">
        <f t="shared" si="3"/>
        <v>1282.7325000000001</v>
      </c>
      <c r="G12" s="59">
        <f t="shared" si="4"/>
        <v>1539.279</v>
      </c>
      <c r="H12" s="59">
        <f t="shared" si="5"/>
        <v>1795.8255000000004</v>
      </c>
      <c r="I12" s="59">
        <f t="shared" si="6"/>
        <v>2052.3720000000003</v>
      </c>
      <c r="J12" s="59">
        <f t="shared" si="7"/>
        <v>2308.9185000000002</v>
      </c>
      <c r="K12" s="59">
        <f t="shared" si="8"/>
        <v>2565.4650000000001</v>
      </c>
      <c r="L12" s="59">
        <f t="shared" si="9"/>
        <v>2822.0115000000001</v>
      </c>
      <c r="M12" s="59">
        <f t="shared" si="10"/>
        <v>3078.558</v>
      </c>
      <c r="N12" s="59">
        <f t="shared" si="11"/>
        <v>3335.1045000000004</v>
      </c>
      <c r="O12" s="59">
        <f t="shared" si="12"/>
        <v>3591.6510000000007</v>
      </c>
      <c r="P12" s="59">
        <f t="shared" si="13"/>
        <v>4104.7440000000006</v>
      </c>
      <c r="Q12" s="59">
        <f t="shared" si="14"/>
        <v>4617.8370000000004</v>
      </c>
      <c r="R12" s="59">
        <f t="shared" si="15"/>
        <v>5130.93</v>
      </c>
      <c r="S12" s="59">
        <f t="shared" si="16"/>
        <v>6157.116</v>
      </c>
      <c r="T12" s="60">
        <f t="shared" si="17"/>
        <v>10261.86</v>
      </c>
      <c r="V12" s="47"/>
    </row>
    <row r="13" spans="1:22" ht="12.75" customHeight="1" x14ac:dyDescent="0.2">
      <c r="A13" s="58">
        <v>10</v>
      </c>
      <c r="B13" s="63">
        <v>51687.3</v>
      </c>
      <c r="C13" s="59">
        <f t="shared" si="0"/>
        <v>516.87300000000005</v>
      </c>
      <c r="D13" s="59">
        <f t="shared" si="1"/>
        <v>775.30950000000007</v>
      </c>
      <c r="E13" s="59">
        <f t="shared" si="2"/>
        <v>1033.7460000000001</v>
      </c>
      <c r="F13" s="59">
        <f t="shared" si="3"/>
        <v>1292.1825000000001</v>
      </c>
      <c r="G13" s="59">
        <f t="shared" si="4"/>
        <v>1550.6190000000001</v>
      </c>
      <c r="H13" s="59">
        <f t="shared" si="5"/>
        <v>1809.0555000000002</v>
      </c>
      <c r="I13" s="59">
        <f t="shared" si="6"/>
        <v>2067.4920000000002</v>
      </c>
      <c r="J13" s="59">
        <f t="shared" si="7"/>
        <v>2325.9285</v>
      </c>
      <c r="K13" s="59">
        <f t="shared" si="8"/>
        <v>2584.3650000000002</v>
      </c>
      <c r="L13" s="59">
        <f t="shared" si="9"/>
        <v>2842.8015</v>
      </c>
      <c r="M13" s="59">
        <f t="shared" si="10"/>
        <v>3101.2380000000003</v>
      </c>
      <c r="N13" s="59">
        <f t="shared" si="11"/>
        <v>3359.6745000000001</v>
      </c>
      <c r="O13" s="59">
        <f t="shared" si="12"/>
        <v>3618.1110000000003</v>
      </c>
      <c r="P13" s="59">
        <f t="shared" si="13"/>
        <v>4134.9840000000004</v>
      </c>
      <c r="Q13" s="59">
        <f t="shared" si="14"/>
        <v>4651.857</v>
      </c>
      <c r="R13" s="59">
        <f t="shared" si="15"/>
        <v>5168.7300000000005</v>
      </c>
      <c r="S13" s="59">
        <f t="shared" si="16"/>
        <v>6202.4760000000006</v>
      </c>
      <c r="T13" s="60">
        <f t="shared" si="17"/>
        <v>10337.460000000001</v>
      </c>
      <c r="V13" s="47"/>
    </row>
    <row r="14" spans="1:22" ht="12.75" customHeight="1" x14ac:dyDescent="0.2">
      <c r="A14" s="58">
        <v>11</v>
      </c>
      <c r="B14" s="3">
        <v>52066.350000000006</v>
      </c>
      <c r="C14" s="59">
        <f t="shared" si="0"/>
        <v>520.66350000000011</v>
      </c>
      <c r="D14" s="59">
        <f t="shared" si="1"/>
        <v>780.99525000000006</v>
      </c>
      <c r="E14" s="59">
        <f t="shared" si="2"/>
        <v>1041.3270000000002</v>
      </c>
      <c r="F14" s="59">
        <f t="shared" si="3"/>
        <v>1301.6587500000003</v>
      </c>
      <c r="G14" s="59">
        <f t="shared" si="4"/>
        <v>1561.9905000000001</v>
      </c>
      <c r="H14" s="59">
        <f t="shared" si="5"/>
        <v>1822.3222500000004</v>
      </c>
      <c r="I14" s="59">
        <f t="shared" si="6"/>
        <v>2082.6540000000005</v>
      </c>
      <c r="J14" s="59">
        <f t="shared" si="7"/>
        <v>2342.9857500000003</v>
      </c>
      <c r="K14" s="59">
        <f t="shared" si="8"/>
        <v>2603.3175000000006</v>
      </c>
      <c r="L14" s="59">
        <f t="shared" si="9"/>
        <v>2863.6492500000004</v>
      </c>
      <c r="M14" s="59">
        <f t="shared" si="10"/>
        <v>3123.9810000000002</v>
      </c>
      <c r="N14" s="59">
        <f t="shared" si="11"/>
        <v>3384.3127500000005</v>
      </c>
      <c r="O14" s="59">
        <f t="shared" si="12"/>
        <v>3644.6445000000008</v>
      </c>
      <c r="P14" s="59">
        <f t="shared" si="13"/>
        <v>4165.3080000000009</v>
      </c>
      <c r="Q14" s="59">
        <f t="shared" si="14"/>
        <v>4685.9715000000006</v>
      </c>
      <c r="R14" s="59">
        <f t="shared" si="15"/>
        <v>5206.6350000000011</v>
      </c>
      <c r="S14" s="59">
        <f t="shared" si="16"/>
        <v>6247.9620000000004</v>
      </c>
      <c r="T14" s="60">
        <f t="shared" si="17"/>
        <v>10413.270000000002</v>
      </c>
      <c r="V14" s="47"/>
    </row>
    <row r="15" spans="1:22" ht="12.75" customHeight="1" x14ac:dyDescent="0.2">
      <c r="A15" s="58">
        <v>12</v>
      </c>
      <c r="B15" s="63">
        <v>52444.350000000006</v>
      </c>
      <c r="C15" s="59">
        <f t="shared" si="0"/>
        <v>524.44350000000009</v>
      </c>
      <c r="D15" s="59">
        <f t="shared" si="1"/>
        <v>786.66525000000001</v>
      </c>
      <c r="E15" s="59">
        <f t="shared" si="2"/>
        <v>1048.8870000000002</v>
      </c>
      <c r="F15" s="59">
        <f t="shared" si="3"/>
        <v>1311.1087500000003</v>
      </c>
      <c r="G15" s="59">
        <f t="shared" si="4"/>
        <v>1573.3305</v>
      </c>
      <c r="H15" s="59">
        <f t="shared" si="5"/>
        <v>1835.5522500000004</v>
      </c>
      <c r="I15" s="59">
        <f t="shared" si="6"/>
        <v>2097.7740000000003</v>
      </c>
      <c r="J15" s="59">
        <f t="shared" si="7"/>
        <v>2359.99575</v>
      </c>
      <c r="K15" s="59">
        <f t="shared" si="8"/>
        <v>2622.2175000000007</v>
      </c>
      <c r="L15" s="59">
        <f t="shared" si="9"/>
        <v>2884.4392500000004</v>
      </c>
      <c r="M15" s="59">
        <f t="shared" si="10"/>
        <v>3146.6610000000001</v>
      </c>
      <c r="N15" s="59">
        <f t="shared" si="11"/>
        <v>3408.8827500000007</v>
      </c>
      <c r="O15" s="59">
        <f t="shared" si="12"/>
        <v>3671.1045000000008</v>
      </c>
      <c r="P15" s="59">
        <f t="shared" si="13"/>
        <v>4195.5480000000007</v>
      </c>
      <c r="Q15" s="59">
        <f t="shared" si="14"/>
        <v>4719.9915000000001</v>
      </c>
      <c r="R15" s="59">
        <f t="shared" si="15"/>
        <v>5244.4350000000013</v>
      </c>
      <c r="S15" s="59">
        <f t="shared" si="16"/>
        <v>6293.3220000000001</v>
      </c>
      <c r="T15" s="60">
        <f t="shared" si="17"/>
        <v>10488.870000000003</v>
      </c>
      <c r="V15" s="47"/>
    </row>
    <row r="16" spans="1:22" ht="12.75" customHeight="1" x14ac:dyDescent="0.2">
      <c r="A16" s="58">
        <v>13</v>
      </c>
      <c r="B16" s="3">
        <v>52822.350000000006</v>
      </c>
      <c r="C16" s="59">
        <f t="shared" si="0"/>
        <v>528.22350000000006</v>
      </c>
      <c r="D16" s="59">
        <f t="shared" si="1"/>
        <v>792.33525000000009</v>
      </c>
      <c r="E16" s="59">
        <f t="shared" si="2"/>
        <v>1056.4470000000001</v>
      </c>
      <c r="F16" s="59">
        <f t="shared" si="3"/>
        <v>1320.5587500000001</v>
      </c>
      <c r="G16" s="59">
        <f t="shared" si="4"/>
        <v>1584.6705000000002</v>
      </c>
      <c r="H16" s="59">
        <f t="shared" si="5"/>
        <v>1848.7822500000004</v>
      </c>
      <c r="I16" s="59">
        <f t="shared" si="6"/>
        <v>2112.8940000000002</v>
      </c>
      <c r="J16" s="59">
        <f t="shared" si="7"/>
        <v>2377.0057500000003</v>
      </c>
      <c r="K16" s="59">
        <f t="shared" si="8"/>
        <v>2641.1175000000003</v>
      </c>
      <c r="L16" s="59">
        <f t="shared" si="9"/>
        <v>2905.2292500000003</v>
      </c>
      <c r="M16" s="59">
        <f t="shared" si="10"/>
        <v>3169.3410000000003</v>
      </c>
      <c r="N16" s="59">
        <f t="shared" si="11"/>
        <v>3433.4527500000004</v>
      </c>
      <c r="O16" s="59">
        <f t="shared" si="12"/>
        <v>3697.5645000000009</v>
      </c>
      <c r="P16" s="59">
        <f t="shared" si="13"/>
        <v>4225.7880000000005</v>
      </c>
      <c r="Q16" s="59">
        <f t="shared" si="14"/>
        <v>4754.0115000000005</v>
      </c>
      <c r="R16" s="59">
        <f t="shared" si="15"/>
        <v>5282.2350000000006</v>
      </c>
      <c r="S16" s="59">
        <f t="shared" si="16"/>
        <v>6338.6820000000007</v>
      </c>
      <c r="T16" s="60">
        <f t="shared" si="17"/>
        <v>10564.470000000001</v>
      </c>
      <c r="V16" s="47"/>
    </row>
    <row r="17" spans="1:22" ht="12.75" customHeight="1" x14ac:dyDescent="0.2">
      <c r="A17" s="58">
        <v>14</v>
      </c>
      <c r="B17" s="63">
        <v>53199.3</v>
      </c>
      <c r="C17" s="59">
        <f t="shared" si="0"/>
        <v>531.99300000000005</v>
      </c>
      <c r="D17" s="59">
        <f t="shared" si="1"/>
        <v>797.98950000000002</v>
      </c>
      <c r="E17" s="59">
        <f t="shared" si="2"/>
        <v>1063.9860000000001</v>
      </c>
      <c r="F17" s="59">
        <f t="shared" si="3"/>
        <v>1329.9825000000001</v>
      </c>
      <c r="G17" s="59">
        <f t="shared" si="4"/>
        <v>1595.979</v>
      </c>
      <c r="H17" s="59">
        <f t="shared" si="5"/>
        <v>1861.9755000000002</v>
      </c>
      <c r="I17" s="59">
        <f t="shared" si="6"/>
        <v>2127.9720000000002</v>
      </c>
      <c r="J17" s="59">
        <f t="shared" si="7"/>
        <v>2393.9684999999999</v>
      </c>
      <c r="K17" s="59">
        <f t="shared" si="8"/>
        <v>2659.9650000000001</v>
      </c>
      <c r="L17" s="59">
        <f t="shared" si="9"/>
        <v>2925.9615000000003</v>
      </c>
      <c r="M17" s="59">
        <f t="shared" si="10"/>
        <v>3191.9580000000001</v>
      </c>
      <c r="N17" s="59">
        <f t="shared" si="11"/>
        <v>3457.9545000000003</v>
      </c>
      <c r="O17" s="59">
        <f t="shared" si="12"/>
        <v>3723.9510000000005</v>
      </c>
      <c r="P17" s="59">
        <f t="shared" si="13"/>
        <v>4255.9440000000004</v>
      </c>
      <c r="Q17" s="59">
        <f t="shared" si="14"/>
        <v>4787.9369999999999</v>
      </c>
      <c r="R17" s="59">
        <f t="shared" si="15"/>
        <v>5319.93</v>
      </c>
      <c r="S17" s="59">
        <f t="shared" si="16"/>
        <v>6383.9160000000002</v>
      </c>
      <c r="T17" s="60">
        <f t="shared" si="17"/>
        <v>10639.86</v>
      </c>
      <c r="V17" s="47"/>
    </row>
    <row r="18" spans="1:22" ht="12.75" customHeight="1" x14ac:dyDescent="0.2">
      <c r="A18" s="58">
        <v>15</v>
      </c>
      <c r="B18" s="3">
        <v>53578.350000000006</v>
      </c>
      <c r="C18" s="59">
        <f t="shared" si="0"/>
        <v>535.78350000000012</v>
      </c>
      <c r="D18" s="59">
        <f t="shared" si="1"/>
        <v>803.67525000000001</v>
      </c>
      <c r="E18" s="59">
        <f t="shared" si="2"/>
        <v>1071.5670000000002</v>
      </c>
      <c r="F18" s="59">
        <f t="shared" si="3"/>
        <v>1339.4587500000002</v>
      </c>
      <c r="G18" s="59">
        <f t="shared" si="4"/>
        <v>1607.3505</v>
      </c>
      <c r="H18" s="59">
        <f t="shared" si="5"/>
        <v>1875.2422500000005</v>
      </c>
      <c r="I18" s="59">
        <f t="shared" si="6"/>
        <v>2143.1340000000005</v>
      </c>
      <c r="J18" s="59">
        <f t="shared" si="7"/>
        <v>2411.0257500000002</v>
      </c>
      <c r="K18" s="59">
        <f t="shared" si="8"/>
        <v>2678.9175000000005</v>
      </c>
      <c r="L18" s="59">
        <f t="shared" si="9"/>
        <v>2946.8092500000002</v>
      </c>
      <c r="M18" s="59">
        <f t="shared" si="10"/>
        <v>3214.701</v>
      </c>
      <c r="N18" s="59">
        <f t="shared" si="11"/>
        <v>3482.5927500000007</v>
      </c>
      <c r="O18" s="59">
        <f t="shared" si="12"/>
        <v>3750.4845000000009</v>
      </c>
      <c r="P18" s="59">
        <f t="shared" si="13"/>
        <v>4286.2680000000009</v>
      </c>
      <c r="Q18" s="59">
        <f t="shared" si="14"/>
        <v>4822.0515000000005</v>
      </c>
      <c r="R18" s="59">
        <f t="shared" si="15"/>
        <v>5357.8350000000009</v>
      </c>
      <c r="S18" s="59">
        <f t="shared" si="16"/>
        <v>6429.402</v>
      </c>
      <c r="T18" s="60">
        <f t="shared" si="17"/>
        <v>10715.670000000002</v>
      </c>
      <c r="V18" s="47"/>
    </row>
    <row r="19" spans="1:22" ht="12.75" customHeight="1" x14ac:dyDescent="0.2">
      <c r="A19" s="58">
        <v>16</v>
      </c>
      <c r="B19" s="63">
        <v>53955.3</v>
      </c>
      <c r="C19" s="59">
        <f t="shared" si="0"/>
        <v>539.553</v>
      </c>
      <c r="D19" s="59">
        <f t="shared" si="1"/>
        <v>809.32950000000005</v>
      </c>
      <c r="E19" s="59">
        <f t="shared" si="2"/>
        <v>1079.106</v>
      </c>
      <c r="F19" s="59">
        <f t="shared" si="3"/>
        <v>1348.8825000000002</v>
      </c>
      <c r="G19" s="59">
        <f t="shared" si="4"/>
        <v>1618.6590000000001</v>
      </c>
      <c r="H19" s="59">
        <f t="shared" si="5"/>
        <v>1888.4355000000003</v>
      </c>
      <c r="I19" s="59">
        <f t="shared" si="6"/>
        <v>2158.212</v>
      </c>
      <c r="J19" s="59">
        <f t="shared" si="7"/>
        <v>2427.9884999999999</v>
      </c>
      <c r="K19" s="59">
        <f t="shared" si="8"/>
        <v>2697.7650000000003</v>
      </c>
      <c r="L19" s="59">
        <f t="shared" si="9"/>
        <v>2967.5415000000003</v>
      </c>
      <c r="M19" s="59">
        <f t="shared" si="10"/>
        <v>3237.3180000000002</v>
      </c>
      <c r="N19" s="59">
        <f t="shared" si="11"/>
        <v>3507.0945000000002</v>
      </c>
      <c r="O19" s="59">
        <f t="shared" si="12"/>
        <v>3776.8710000000005</v>
      </c>
      <c r="P19" s="59">
        <f t="shared" si="13"/>
        <v>4316.424</v>
      </c>
      <c r="Q19" s="59">
        <f t="shared" si="14"/>
        <v>4855.9769999999999</v>
      </c>
      <c r="R19" s="59">
        <f t="shared" si="15"/>
        <v>5395.5300000000007</v>
      </c>
      <c r="S19" s="59">
        <f t="shared" si="16"/>
        <v>6474.6360000000004</v>
      </c>
      <c r="T19" s="60">
        <f t="shared" si="17"/>
        <v>10791.060000000001</v>
      </c>
      <c r="V19" s="47"/>
    </row>
    <row r="20" spans="1:22" ht="12.75" customHeight="1" x14ac:dyDescent="0.2">
      <c r="A20" s="58">
        <v>17</v>
      </c>
      <c r="B20" s="3">
        <v>55312.950000000004</v>
      </c>
      <c r="C20" s="59">
        <f t="shared" si="0"/>
        <v>553.12950000000001</v>
      </c>
      <c r="D20" s="59">
        <f t="shared" si="1"/>
        <v>829.69425000000001</v>
      </c>
      <c r="E20" s="59">
        <f t="shared" si="2"/>
        <v>1106.259</v>
      </c>
      <c r="F20" s="59">
        <f t="shared" si="3"/>
        <v>1382.8237500000002</v>
      </c>
      <c r="G20" s="59">
        <f t="shared" si="4"/>
        <v>1659.3885</v>
      </c>
      <c r="H20" s="59">
        <f t="shared" si="5"/>
        <v>1935.9532500000003</v>
      </c>
      <c r="I20" s="59">
        <f t="shared" si="6"/>
        <v>2212.518</v>
      </c>
      <c r="J20" s="59">
        <f t="shared" si="7"/>
        <v>2489.08275</v>
      </c>
      <c r="K20" s="59">
        <f t="shared" si="8"/>
        <v>2765.6475000000005</v>
      </c>
      <c r="L20" s="59">
        <f t="shared" si="9"/>
        <v>3042.21225</v>
      </c>
      <c r="M20" s="59">
        <f t="shared" si="10"/>
        <v>3318.777</v>
      </c>
      <c r="N20" s="59">
        <f t="shared" si="11"/>
        <v>3595.3417500000005</v>
      </c>
      <c r="O20" s="59">
        <f t="shared" si="12"/>
        <v>3871.9065000000005</v>
      </c>
      <c r="P20" s="59">
        <f t="shared" si="13"/>
        <v>4425.0360000000001</v>
      </c>
      <c r="Q20" s="59">
        <f t="shared" si="14"/>
        <v>4978.1655000000001</v>
      </c>
      <c r="R20" s="59">
        <f t="shared" si="15"/>
        <v>5531.295000000001</v>
      </c>
      <c r="S20" s="59">
        <f t="shared" si="16"/>
        <v>6637.5540000000001</v>
      </c>
      <c r="T20" s="60">
        <f t="shared" si="17"/>
        <v>11062.590000000002</v>
      </c>
      <c r="V20" s="47"/>
    </row>
    <row r="21" spans="1:22" ht="12.75" customHeight="1" x14ac:dyDescent="0.2">
      <c r="A21" s="58">
        <v>18</v>
      </c>
      <c r="B21" s="63">
        <v>55830.600000000006</v>
      </c>
      <c r="C21" s="59">
        <f t="shared" si="0"/>
        <v>558.30600000000004</v>
      </c>
      <c r="D21" s="59">
        <f t="shared" si="1"/>
        <v>837.45900000000006</v>
      </c>
      <c r="E21" s="59">
        <f t="shared" si="2"/>
        <v>1116.6120000000001</v>
      </c>
      <c r="F21" s="59">
        <f t="shared" si="3"/>
        <v>1395.7650000000003</v>
      </c>
      <c r="G21" s="59">
        <f t="shared" si="4"/>
        <v>1674.9180000000001</v>
      </c>
      <c r="H21" s="59">
        <f t="shared" si="5"/>
        <v>1954.0710000000004</v>
      </c>
      <c r="I21" s="59">
        <f t="shared" si="6"/>
        <v>2233.2240000000002</v>
      </c>
      <c r="J21" s="59">
        <f t="shared" si="7"/>
        <v>2512.377</v>
      </c>
      <c r="K21" s="59">
        <f t="shared" si="8"/>
        <v>2791.5300000000007</v>
      </c>
      <c r="L21" s="59">
        <f t="shared" si="9"/>
        <v>3070.6830000000004</v>
      </c>
      <c r="M21" s="59">
        <f t="shared" si="10"/>
        <v>3349.8360000000002</v>
      </c>
      <c r="N21" s="59">
        <f t="shared" si="11"/>
        <v>3628.9890000000005</v>
      </c>
      <c r="O21" s="59">
        <f t="shared" si="12"/>
        <v>3908.1420000000007</v>
      </c>
      <c r="P21" s="59">
        <f t="shared" si="13"/>
        <v>4466.4480000000003</v>
      </c>
      <c r="Q21" s="59">
        <f t="shared" si="14"/>
        <v>5024.7539999999999</v>
      </c>
      <c r="R21" s="59">
        <f t="shared" si="15"/>
        <v>5583.0600000000013</v>
      </c>
      <c r="S21" s="59">
        <f t="shared" si="16"/>
        <v>6699.6720000000005</v>
      </c>
      <c r="T21" s="60">
        <f t="shared" si="17"/>
        <v>11166.120000000003</v>
      </c>
      <c r="V21" s="47"/>
    </row>
    <row r="22" spans="1:22" ht="12.75" customHeight="1" x14ac:dyDescent="0.2">
      <c r="A22" s="58">
        <v>19</v>
      </c>
      <c r="B22" s="3">
        <v>56332.5</v>
      </c>
      <c r="C22" s="59">
        <f t="shared" si="0"/>
        <v>563.32500000000005</v>
      </c>
      <c r="D22" s="59">
        <f t="shared" si="1"/>
        <v>844.98749999999995</v>
      </c>
      <c r="E22" s="59">
        <f t="shared" si="2"/>
        <v>1126.6500000000001</v>
      </c>
      <c r="F22" s="59">
        <f t="shared" si="3"/>
        <v>1408.3125</v>
      </c>
      <c r="G22" s="59">
        <f t="shared" si="4"/>
        <v>1689.9749999999999</v>
      </c>
      <c r="H22" s="59">
        <f t="shared" si="5"/>
        <v>1971.6375000000003</v>
      </c>
      <c r="I22" s="59">
        <f t="shared" si="6"/>
        <v>2253.3000000000002</v>
      </c>
      <c r="J22" s="59">
        <f t="shared" si="7"/>
        <v>2534.9625000000001</v>
      </c>
      <c r="K22" s="59">
        <f t="shared" si="8"/>
        <v>2816.625</v>
      </c>
      <c r="L22" s="59">
        <f t="shared" si="9"/>
        <v>3098.2874999999999</v>
      </c>
      <c r="M22" s="59">
        <f t="shared" si="10"/>
        <v>3379.95</v>
      </c>
      <c r="N22" s="59">
        <f t="shared" si="11"/>
        <v>3661.6125000000002</v>
      </c>
      <c r="O22" s="59">
        <f t="shared" si="12"/>
        <v>3943.2750000000005</v>
      </c>
      <c r="P22" s="59">
        <f t="shared" si="13"/>
        <v>4506.6000000000004</v>
      </c>
      <c r="Q22" s="59">
        <f t="shared" si="14"/>
        <v>5069.9250000000002</v>
      </c>
      <c r="R22" s="59">
        <f t="shared" si="15"/>
        <v>5633.25</v>
      </c>
      <c r="S22" s="59">
        <f t="shared" si="16"/>
        <v>6759.9</v>
      </c>
      <c r="T22" s="60">
        <f t="shared" si="17"/>
        <v>11266.5</v>
      </c>
      <c r="V22" s="47"/>
    </row>
    <row r="23" spans="1:22" ht="12.75" customHeight="1" x14ac:dyDescent="0.2">
      <c r="A23" s="58">
        <v>20</v>
      </c>
      <c r="B23" s="63">
        <v>56835.450000000004</v>
      </c>
      <c r="C23" s="59">
        <f t="shared" si="0"/>
        <v>568.35450000000003</v>
      </c>
      <c r="D23" s="59">
        <f t="shared" si="1"/>
        <v>852.53174999999999</v>
      </c>
      <c r="E23" s="59">
        <f t="shared" si="2"/>
        <v>1136.7090000000001</v>
      </c>
      <c r="F23" s="59">
        <f t="shared" si="3"/>
        <v>1420.8862500000002</v>
      </c>
      <c r="G23" s="59">
        <f t="shared" si="4"/>
        <v>1705.0635</v>
      </c>
      <c r="H23" s="59">
        <f t="shared" si="5"/>
        <v>1989.2407500000004</v>
      </c>
      <c r="I23" s="59">
        <f t="shared" si="6"/>
        <v>2273.4180000000001</v>
      </c>
      <c r="J23" s="59">
        <f t="shared" si="7"/>
        <v>2557.5952500000003</v>
      </c>
      <c r="K23" s="59">
        <f t="shared" si="8"/>
        <v>2841.7725000000005</v>
      </c>
      <c r="L23" s="59">
        <f t="shared" si="9"/>
        <v>3125.9497500000002</v>
      </c>
      <c r="M23" s="59">
        <f t="shared" si="10"/>
        <v>3410.127</v>
      </c>
      <c r="N23" s="59">
        <f t="shared" si="11"/>
        <v>3694.3042500000006</v>
      </c>
      <c r="O23" s="59">
        <f t="shared" si="12"/>
        <v>3978.4815000000008</v>
      </c>
      <c r="P23" s="59">
        <f t="shared" si="13"/>
        <v>4546.8360000000002</v>
      </c>
      <c r="Q23" s="59">
        <f t="shared" si="14"/>
        <v>5115.1905000000006</v>
      </c>
      <c r="R23" s="59">
        <f t="shared" si="15"/>
        <v>5683.545000000001</v>
      </c>
      <c r="S23" s="59">
        <f t="shared" si="16"/>
        <v>6820.2539999999999</v>
      </c>
      <c r="T23" s="60">
        <f t="shared" si="17"/>
        <v>11367.090000000002</v>
      </c>
      <c r="V23" s="47"/>
    </row>
    <row r="24" spans="1:22" ht="12.75" customHeight="1" x14ac:dyDescent="0.2">
      <c r="A24" s="58">
        <v>21</v>
      </c>
      <c r="B24" s="3">
        <v>57353.100000000006</v>
      </c>
      <c r="C24" s="59">
        <f t="shared" si="0"/>
        <v>573.53100000000006</v>
      </c>
      <c r="D24" s="59">
        <f t="shared" si="1"/>
        <v>860.29650000000004</v>
      </c>
      <c r="E24" s="59">
        <f t="shared" si="2"/>
        <v>1147.0620000000001</v>
      </c>
      <c r="F24" s="59">
        <f t="shared" si="3"/>
        <v>1433.8275000000003</v>
      </c>
      <c r="G24" s="59">
        <f t="shared" si="4"/>
        <v>1720.5930000000001</v>
      </c>
      <c r="H24" s="59">
        <f t="shared" si="5"/>
        <v>2007.3585000000005</v>
      </c>
      <c r="I24" s="59">
        <f t="shared" si="6"/>
        <v>2294.1240000000003</v>
      </c>
      <c r="J24" s="59">
        <f t="shared" si="7"/>
        <v>2580.8895000000002</v>
      </c>
      <c r="K24" s="59">
        <f t="shared" si="8"/>
        <v>2867.6550000000007</v>
      </c>
      <c r="L24" s="59">
        <f t="shared" si="9"/>
        <v>3154.4205000000002</v>
      </c>
      <c r="M24" s="59">
        <f t="shared" si="10"/>
        <v>3441.1860000000001</v>
      </c>
      <c r="N24" s="59">
        <f t="shared" si="11"/>
        <v>3727.9515000000006</v>
      </c>
      <c r="O24" s="59">
        <f t="shared" si="12"/>
        <v>4014.717000000001</v>
      </c>
      <c r="P24" s="59">
        <f t="shared" si="13"/>
        <v>4588.2480000000005</v>
      </c>
      <c r="Q24" s="59">
        <f t="shared" si="14"/>
        <v>5161.7790000000005</v>
      </c>
      <c r="R24" s="59">
        <f t="shared" si="15"/>
        <v>5735.3100000000013</v>
      </c>
      <c r="S24" s="59">
        <f t="shared" si="16"/>
        <v>6882.3720000000003</v>
      </c>
      <c r="T24" s="60">
        <f t="shared" si="17"/>
        <v>11470.620000000003</v>
      </c>
      <c r="V24" s="47"/>
    </row>
    <row r="25" spans="1:22" ht="12.75" customHeight="1" x14ac:dyDescent="0.2">
      <c r="A25" s="58">
        <v>22</v>
      </c>
      <c r="B25" s="63">
        <v>57855</v>
      </c>
      <c r="C25" s="59">
        <f t="shared" si="0"/>
        <v>578.55000000000007</v>
      </c>
      <c r="D25" s="59">
        <f t="shared" si="1"/>
        <v>867.82499999999993</v>
      </c>
      <c r="E25" s="59">
        <f t="shared" si="2"/>
        <v>1157.1000000000001</v>
      </c>
      <c r="F25" s="59">
        <f t="shared" si="3"/>
        <v>1446.375</v>
      </c>
      <c r="G25" s="59">
        <f t="shared" si="4"/>
        <v>1735.6499999999999</v>
      </c>
      <c r="H25" s="59">
        <f t="shared" si="5"/>
        <v>2024.9250000000002</v>
      </c>
      <c r="I25" s="59">
        <f t="shared" si="6"/>
        <v>2314.2000000000003</v>
      </c>
      <c r="J25" s="59">
        <f t="shared" si="7"/>
        <v>2603.4749999999999</v>
      </c>
      <c r="K25" s="59">
        <f t="shared" si="8"/>
        <v>2892.75</v>
      </c>
      <c r="L25" s="59">
        <f t="shared" si="9"/>
        <v>3182.0250000000001</v>
      </c>
      <c r="M25" s="59">
        <f t="shared" si="10"/>
        <v>3471.2999999999997</v>
      </c>
      <c r="N25" s="59">
        <f t="shared" si="11"/>
        <v>3760.5750000000003</v>
      </c>
      <c r="O25" s="59">
        <f t="shared" si="12"/>
        <v>4049.8500000000004</v>
      </c>
      <c r="P25" s="59">
        <f t="shared" si="13"/>
        <v>4628.4000000000005</v>
      </c>
      <c r="Q25" s="59">
        <f t="shared" si="14"/>
        <v>5206.95</v>
      </c>
      <c r="R25" s="59">
        <f t="shared" si="15"/>
        <v>5785.5</v>
      </c>
      <c r="S25" s="59">
        <f t="shared" si="16"/>
        <v>6942.5999999999995</v>
      </c>
      <c r="T25" s="60">
        <f t="shared" si="17"/>
        <v>11571</v>
      </c>
      <c r="V25" s="47"/>
    </row>
    <row r="26" spans="1:22" ht="12.75" customHeight="1" x14ac:dyDescent="0.2">
      <c r="A26" s="58">
        <v>23</v>
      </c>
      <c r="B26" s="3">
        <v>58357.950000000004</v>
      </c>
      <c r="C26" s="59">
        <f t="shared" si="0"/>
        <v>583.57950000000005</v>
      </c>
      <c r="D26" s="59">
        <f t="shared" si="1"/>
        <v>875.36925000000008</v>
      </c>
      <c r="E26" s="59">
        <f t="shared" si="2"/>
        <v>1167.1590000000001</v>
      </c>
      <c r="F26" s="59">
        <f t="shared" si="3"/>
        <v>1458.9487500000002</v>
      </c>
      <c r="G26" s="59">
        <f t="shared" si="4"/>
        <v>1750.7385000000002</v>
      </c>
      <c r="H26" s="59">
        <f t="shared" si="5"/>
        <v>2042.5282500000003</v>
      </c>
      <c r="I26" s="59">
        <f t="shared" si="6"/>
        <v>2334.3180000000002</v>
      </c>
      <c r="J26" s="59">
        <f t="shared" si="7"/>
        <v>2626.1077500000001</v>
      </c>
      <c r="K26" s="59">
        <f t="shared" si="8"/>
        <v>2917.8975000000005</v>
      </c>
      <c r="L26" s="59">
        <f t="shared" si="9"/>
        <v>3209.6872500000004</v>
      </c>
      <c r="M26" s="59">
        <f t="shared" si="10"/>
        <v>3501.4770000000003</v>
      </c>
      <c r="N26" s="59">
        <f t="shared" si="11"/>
        <v>3793.2667500000002</v>
      </c>
      <c r="O26" s="59">
        <f t="shared" si="12"/>
        <v>4085.0565000000006</v>
      </c>
      <c r="P26" s="59">
        <f t="shared" si="13"/>
        <v>4668.6360000000004</v>
      </c>
      <c r="Q26" s="59">
        <f t="shared" si="14"/>
        <v>5252.2155000000002</v>
      </c>
      <c r="R26" s="59">
        <f t="shared" si="15"/>
        <v>5835.795000000001</v>
      </c>
      <c r="S26" s="59">
        <f t="shared" si="16"/>
        <v>7002.9540000000006</v>
      </c>
      <c r="T26" s="60">
        <f t="shared" si="17"/>
        <v>11671.590000000002</v>
      </c>
      <c r="V26" s="47"/>
    </row>
    <row r="27" spans="1:22" ht="12.75" customHeight="1" x14ac:dyDescent="0.2">
      <c r="A27" s="58">
        <v>24</v>
      </c>
      <c r="B27" s="63">
        <v>58875.600000000006</v>
      </c>
      <c r="C27" s="59">
        <f t="shared" si="0"/>
        <v>588.75600000000009</v>
      </c>
      <c r="D27" s="59">
        <f t="shared" si="1"/>
        <v>883.13400000000001</v>
      </c>
      <c r="E27" s="59">
        <f t="shared" si="2"/>
        <v>1177.5120000000002</v>
      </c>
      <c r="F27" s="59">
        <f t="shared" si="3"/>
        <v>1471.8900000000003</v>
      </c>
      <c r="G27" s="59">
        <f t="shared" si="4"/>
        <v>1766.268</v>
      </c>
      <c r="H27" s="59">
        <f t="shared" si="5"/>
        <v>2060.6460000000002</v>
      </c>
      <c r="I27" s="59">
        <f t="shared" si="6"/>
        <v>2355.0240000000003</v>
      </c>
      <c r="J27" s="59">
        <f t="shared" si="7"/>
        <v>2649.402</v>
      </c>
      <c r="K27" s="59">
        <f t="shared" si="8"/>
        <v>2943.7800000000007</v>
      </c>
      <c r="L27" s="59">
        <f t="shared" si="9"/>
        <v>3238.1580000000004</v>
      </c>
      <c r="M27" s="59">
        <f t="shared" si="10"/>
        <v>3532.5360000000001</v>
      </c>
      <c r="N27" s="59">
        <f t="shared" si="11"/>
        <v>3826.9140000000007</v>
      </c>
      <c r="O27" s="59">
        <f t="shared" si="12"/>
        <v>4121.2920000000004</v>
      </c>
      <c r="P27" s="59">
        <f t="shared" si="13"/>
        <v>4710.0480000000007</v>
      </c>
      <c r="Q27" s="59">
        <f t="shared" si="14"/>
        <v>5298.8040000000001</v>
      </c>
      <c r="R27" s="59">
        <f t="shared" si="15"/>
        <v>5887.5600000000013</v>
      </c>
      <c r="S27" s="59">
        <f t="shared" si="16"/>
        <v>7065.0720000000001</v>
      </c>
      <c r="T27" s="60">
        <f t="shared" si="17"/>
        <v>11775.120000000003</v>
      </c>
      <c r="V27" s="47"/>
    </row>
    <row r="28" spans="1:22" ht="12.75" customHeight="1" x14ac:dyDescent="0.2">
      <c r="A28" s="58">
        <v>25</v>
      </c>
      <c r="B28" s="3">
        <v>59880.450000000004</v>
      </c>
      <c r="C28" s="59">
        <f t="shared" si="0"/>
        <v>598.80450000000008</v>
      </c>
      <c r="D28" s="59">
        <f t="shared" si="1"/>
        <v>898.20675000000006</v>
      </c>
      <c r="E28" s="59">
        <f t="shared" si="2"/>
        <v>1197.6090000000002</v>
      </c>
      <c r="F28" s="59">
        <f t="shared" si="3"/>
        <v>1497.0112500000002</v>
      </c>
      <c r="G28" s="59">
        <f t="shared" si="4"/>
        <v>1796.4135000000001</v>
      </c>
      <c r="H28" s="59">
        <f t="shared" si="5"/>
        <v>2095.8157500000002</v>
      </c>
      <c r="I28" s="59">
        <f t="shared" si="6"/>
        <v>2395.2180000000003</v>
      </c>
      <c r="J28" s="59">
        <f t="shared" si="7"/>
        <v>2694.6202499999999</v>
      </c>
      <c r="K28" s="59">
        <f t="shared" si="8"/>
        <v>2994.0225000000005</v>
      </c>
      <c r="L28" s="59">
        <f t="shared" si="9"/>
        <v>3293.4247500000001</v>
      </c>
      <c r="M28" s="59">
        <f t="shared" si="10"/>
        <v>3592.8270000000002</v>
      </c>
      <c r="N28" s="59">
        <f t="shared" si="11"/>
        <v>3892.2292500000003</v>
      </c>
      <c r="O28" s="59">
        <f t="shared" si="12"/>
        <v>4191.6315000000004</v>
      </c>
      <c r="P28" s="59">
        <f t="shared" si="13"/>
        <v>4790.4360000000006</v>
      </c>
      <c r="Q28" s="59">
        <f t="shared" si="14"/>
        <v>5389.2404999999999</v>
      </c>
      <c r="R28" s="59">
        <f t="shared" si="15"/>
        <v>5988.045000000001</v>
      </c>
      <c r="S28" s="59">
        <f t="shared" si="16"/>
        <v>7185.6540000000005</v>
      </c>
      <c r="T28" s="60">
        <f t="shared" si="17"/>
        <v>11976.090000000002</v>
      </c>
      <c r="V28" s="47"/>
    </row>
    <row r="29" spans="1:22" ht="12.75" customHeight="1" x14ac:dyDescent="0.2">
      <c r="A29" s="58">
        <v>26</v>
      </c>
      <c r="B29" s="63">
        <v>60824.4</v>
      </c>
      <c r="C29" s="59">
        <f t="shared" si="0"/>
        <v>608.24400000000003</v>
      </c>
      <c r="D29" s="59">
        <f t="shared" si="1"/>
        <v>912.36599999999999</v>
      </c>
      <c r="E29" s="59">
        <f t="shared" si="2"/>
        <v>1216.4880000000001</v>
      </c>
      <c r="F29" s="59">
        <f t="shared" si="3"/>
        <v>1520.6100000000001</v>
      </c>
      <c r="G29" s="59">
        <f t="shared" si="4"/>
        <v>1824.732</v>
      </c>
      <c r="H29" s="59">
        <f t="shared" si="5"/>
        <v>2128.8540000000003</v>
      </c>
      <c r="I29" s="59">
        <f t="shared" si="6"/>
        <v>2432.9760000000001</v>
      </c>
      <c r="J29" s="59">
        <f t="shared" si="7"/>
        <v>2737.098</v>
      </c>
      <c r="K29" s="59">
        <f t="shared" si="8"/>
        <v>3041.2200000000003</v>
      </c>
      <c r="L29" s="59">
        <f t="shared" si="9"/>
        <v>3345.3420000000001</v>
      </c>
      <c r="M29" s="59">
        <f t="shared" si="10"/>
        <v>3649.4639999999999</v>
      </c>
      <c r="N29" s="59">
        <f t="shared" si="11"/>
        <v>3953.5860000000002</v>
      </c>
      <c r="O29" s="59">
        <f t="shared" si="12"/>
        <v>4257.7080000000005</v>
      </c>
      <c r="P29" s="59">
        <f t="shared" si="13"/>
        <v>4865.9520000000002</v>
      </c>
      <c r="Q29" s="59">
        <f t="shared" si="14"/>
        <v>5474.1959999999999</v>
      </c>
      <c r="R29" s="59">
        <f t="shared" si="15"/>
        <v>6082.4400000000005</v>
      </c>
      <c r="S29" s="59">
        <f t="shared" si="16"/>
        <v>7298.9279999999999</v>
      </c>
      <c r="T29" s="60">
        <f t="shared" si="17"/>
        <v>12164.880000000001</v>
      </c>
      <c r="V29" s="47"/>
    </row>
    <row r="30" spans="1:22" ht="12.75" customHeight="1" x14ac:dyDescent="0.2">
      <c r="A30" s="58">
        <v>27</v>
      </c>
      <c r="B30" s="3">
        <v>61206.600000000006</v>
      </c>
      <c r="C30" s="59">
        <f t="shared" si="0"/>
        <v>612.06600000000003</v>
      </c>
      <c r="D30" s="59">
        <f t="shared" si="1"/>
        <v>918.09900000000005</v>
      </c>
      <c r="E30" s="59">
        <f t="shared" si="2"/>
        <v>1224.1320000000001</v>
      </c>
      <c r="F30" s="59">
        <f t="shared" si="3"/>
        <v>1530.1650000000002</v>
      </c>
      <c r="G30" s="59">
        <f t="shared" si="4"/>
        <v>1836.1980000000001</v>
      </c>
      <c r="H30" s="59">
        <f t="shared" si="5"/>
        <v>2142.2310000000002</v>
      </c>
      <c r="I30" s="59">
        <f t="shared" si="6"/>
        <v>2448.2640000000001</v>
      </c>
      <c r="J30" s="59">
        <f t="shared" si="7"/>
        <v>2754.297</v>
      </c>
      <c r="K30" s="59">
        <f t="shared" si="8"/>
        <v>3060.3300000000004</v>
      </c>
      <c r="L30" s="59">
        <f t="shared" si="9"/>
        <v>3366.3630000000003</v>
      </c>
      <c r="M30" s="59">
        <f t="shared" si="10"/>
        <v>3672.3960000000002</v>
      </c>
      <c r="N30" s="59">
        <f t="shared" si="11"/>
        <v>3978.4290000000005</v>
      </c>
      <c r="O30" s="59">
        <f t="shared" si="12"/>
        <v>4284.4620000000004</v>
      </c>
      <c r="P30" s="59">
        <f t="shared" si="13"/>
        <v>4896.5280000000002</v>
      </c>
      <c r="Q30" s="59">
        <f t="shared" si="14"/>
        <v>5508.5940000000001</v>
      </c>
      <c r="R30" s="59">
        <f t="shared" si="15"/>
        <v>6120.6600000000008</v>
      </c>
      <c r="S30" s="59">
        <f t="shared" si="16"/>
        <v>7344.7920000000004</v>
      </c>
      <c r="T30" s="60">
        <f t="shared" si="17"/>
        <v>12241.320000000002</v>
      </c>
      <c r="V30" s="47"/>
    </row>
    <row r="31" spans="1:22" ht="12.75" customHeight="1" x14ac:dyDescent="0.2">
      <c r="A31" s="58">
        <v>28</v>
      </c>
      <c r="B31" s="63">
        <v>62925.450000000004</v>
      </c>
      <c r="C31" s="59">
        <f t="shared" si="0"/>
        <v>629.25450000000001</v>
      </c>
      <c r="D31" s="59">
        <f t="shared" si="1"/>
        <v>943.88175000000001</v>
      </c>
      <c r="E31" s="59">
        <f t="shared" si="2"/>
        <v>1258.509</v>
      </c>
      <c r="F31" s="59">
        <f t="shared" si="3"/>
        <v>1573.1362500000002</v>
      </c>
      <c r="G31" s="59">
        <f t="shared" si="4"/>
        <v>1887.7635</v>
      </c>
      <c r="H31" s="59">
        <f t="shared" si="5"/>
        <v>2202.3907500000005</v>
      </c>
      <c r="I31" s="59">
        <f t="shared" si="6"/>
        <v>2517.018</v>
      </c>
      <c r="J31" s="59">
        <f t="shared" si="7"/>
        <v>2831.64525</v>
      </c>
      <c r="K31" s="59">
        <f t="shared" si="8"/>
        <v>3146.2725000000005</v>
      </c>
      <c r="L31" s="59">
        <f t="shared" si="9"/>
        <v>3460.89975</v>
      </c>
      <c r="M31" s="59">
        <f t="shared" si="10"/>
        <v>3775.527</v>
      </c>
      <c r="N31" s="59">
        <f t="shared" si="11"/>
        <v>4090.1542500000005</v>
      </c>
      <c r="O31" s="59">
        <f t="shared" si="12"/>
        <v>4404.781500000001</v>
      </c>
      <c r="P31" s="59">
        <f t="shared" si="13"/>
        <v>5034.0360000000001</v>
      </c>
      <c r="Q31" s="59">
        <f t="shared" si="14"/>
        <v>5663.2905000000001</v>
      </c>
      <c r="R31" s="59">
        <f t="shared" si="15"/>
        <v>6292.545000000001</v>
      </c>
      <c r="S31" s="59">
        <f t="shared" si="16"/>
        <v>7551.0540000000001</v>
      </c>
      <c r="T31" s="60">
        <f t="shared" si="17"/>
        <v>12585.090000000002</v>
      </c>
    </row>
    <row r="32" spans="1:22" ht="12.75" customHeight="1" x14ac:dyDescent="0.2">
      <c r="A32" s="58">
        <v>29</v>
      </c>
      <c r="B32" s="3">
        <v>63945</v>
      </c>
      <c r="C32" s="59">
        <f t="shared" si="0"/>
        <v>639.45000000000005</v>
      </c>
      <c r="D32" s="59">
        <f t="shared" si="1"/>
        <v>959.17499999999995</v>
      </c>
      <c r="E32" s="59">
        <f t="shared" si="2"/>
        <v>1278.9000000000001</v>
      </c>
      <c r="F32" s="59">
        <f t="shared" si="3"/>
        <v>1598.625</v>
      </c>
      <c r="G32" s="59">
        <f t="shared" si="4"/>
        <v>1918.35</v>
      </c>
      <c r="H32" s="59">
        <f t="shared" si="5"/>
        <v>2238.0750000000003</v>
      </c>
      <c r="I32" s="59">
        <f t="shared" si="6"/>
        <v>2557.8000000000002</v>
      </c>
      <c r="J32" s="59">
        <f t="shared" si="7"/>
        <v>2877.5250000000001</v>
      </c>
      <c r="K32" s="59">
        <f t="shared" si="8"/>
        <v>3197.25</v>
      </c>
      <c r="L32" s="59">
        <f t="shared" si="9"/>
        <v>3516.9749999999999</v>
      </c>
      <c r="M32" s="59">
        <f t="shared" si="10"/>
        <v>3836.7</v>
      </c>
      <c r="N32" s="59">
        <f t="shared" si="11"/>
        <v>4156.4250000000002</v>
      </c>
      <c r="O32" s="59">
        <f t="shared" si="12"/>
        <v>4476.1500000000005</v>
      </c>
      <c r="P32" s="59">
        <f t="shared" si="13"/>
        <v>5115.6000000000004</v>
      </c>
      <c r="Q32" s="59">
        <f t="shared" si="14"/>
        <v>5755.05</v>
      </c>
      <c r="R32" s="59">
        <f t="shared" si="15"/>
        <v>6394.5</v>
      </c>
      <c r="S32" s="59">
        <f t="shared" si="16"/>
        <v>7673.4</v>
      </c>
      <c r="T32" s="60">
        <f t="shared" si="17"/>
        <v>12789</v>
      </c>
    </row>
    <row r="33" spans="1:22" ht="12.75" customHeight="1" x14ac:dyDescent="0.2">
      <c r="A33" s="58">
        <v>30</v>
      </c>
      <c r="B33" s="63">
        <v>65483.25</v>
      </c>
      <c r="C33" s="59">
        <f t="shared" si="0"/>
        <v>654.83249999999998</v>
      </c>
      <c r="D33" s="59">
        <f t="shared" si="1"/>
        <v>982.24874999999997</v>
      </c>
      <c r="E33" s="59">
        <f t="shared" si="2"/>
        <v>1309.665</v>
      </c>
      <c r="F33" s="59">
        <f t="shared" si="3"/>
        <v>1637.0812500000002</v>
      </c>
      <c r="G33" s="59">
        <f t="shared" si="4"/>
        <v>1964.4974999999999</v>
      </c>
      <c r="H33" s="59">
        <f t="shared" si="5"/>
        <v>2291.9137500000002</v>
      </c>
      <c r="I33" s="59">
        <f t="shared" si="6"/>
        <v>2619.33</v>
      </c>
      <c r="J33" s="59">
        <f t="shared" si="7"/>
        <v>2946.7462499999997</v>
      </c>
      <c r="K33" s="59">
        <f t="shared" si="8"/>
        <v>3274.1625000000004</v>
      </c>
      <c r="L33" s="59">
        <f t="shared" si="9"/>
        <v>3601.5787500000001</v>
      </c>
      <c r="M33" s="59">
        <f t="shared" si="10"/>
        <v>3928.9949999999999</v>
      </c>
      <c r="N33" s="59">
        <f t="shared" si="11"/>
        <v>4256.4112500000001</v>
      </c>
      <c r="O33" s="59">
        <f t="shared" si="12"/>
        <v>4583.8275000000003</v>
      </c>
      <c r="P33" s="59">
        <f t="shared" si="13"/>
        <v>5238.66</v>
      </c>
      <c r="Q33" s="59">
        <f t="shared" si="14"/>
        <v>5893.4924999999994</v>
      </c>
      <c r="R33" s="59">
        <f t="shared" si="15"/>
        <v>6548.3250000000007</v>
      </c>
      <c r="S33" s="59">
        <f t="shared" si="16"/>
        <v>7857.99</v>
      </c>
      <c r="T33" s="60">
        <f t="shared" si="17"/>
        <v>13096.650000000001</v>
      </c>
    </row>
    <row r="34" spans="1:22" ht="12.75" customHeight="1" x14ac:dyDescent="0.2">
      <c r="A34" s="58">
        <v>31</v>
      </c>
      <c r="B34" s="3">
        <v>67345.95</v>
      </c>
      <c r="C34" s="59">
        <f t="shared" si="0"/>
        <v>673.45949999999993</v>
      </c>
      <c r="D34" s="59">
        <f t="shared" si="1"/>
        <v>1010.1892499999999</v>
      </c>
      <c r="E34" s="59">
        <f t="shared" si="2"/>
        <v>1346.9189999999999</v>
      </c>
      <c r="F34" s="59">
        <f t="shared" si="3"/>
        <v>1683.6487500000001</v>
      </c>
      <c r="G34" s="59">
        <f t="shared" si="4"/>
        <v>2020.3784999999998</v>
      </c>
      <c r="H34" s="59">
        <f t="shared" si="5"/>
        <v>2357.1082500000002</v>
      </c>
      <c r="I34" s="59">
        <f t="shared" si="6"/>
        <v>2693.8379999999997</v>
      </c>
      <c r="J34" s="59">
        <f t="shared" si="7"/>
        <v>3030.5677499999997</v>
      </c>
      <c r="K34" s="59">
        <f t="shared" si="8"/>
        <v>3367.2975000000001</v>
      </c>
      <c r="L34" s="59">
        <f t="shared" si="9"/>
        <v>3704.0272499999996</v>
      </c>
      <c r="M34" s="59">
        <f t="shared" si="10"/>
        <v>4040.7569999999996</v>
      </c>
      <c r="N34" s="59">
        <f t="shared" si="11"/>
        <v>4377.48675</v>
      </c>
      <c r="O34" s="59">
        <f t="shared" si="12"/>
        <v>4714.2165000000005</v>
      </c>
      <c r="P34" s="59">
        <f t="shared" si="13"/>
        <v>5387.6759999999995</v>
      </c>
      <c r="Q34" s="59">
        <f t="shared" si="14"/>
        <v>6061.1354999999994</v>
      </c>
      <c r="R34" s="59">
        <f t="shared" si="15"/>
        <v>6734.5950000000003</v>
      </c>
      <c r="S34" s="59">
        <f t="shared" si="16"/>
        <v>8081.5139999999992</v>
      </c>
      <c r="T34" s="60">
        <f t="shared" si="17"/>
        <v>13469.19</v>
      </c>
    </row>
    <row r="35" spans="1:22" ht="12.75" customHeight="1" x14ac:dyDescent="0.2">
      <c r="A35" s="58">
        <v>32</v>
      </c>
      <c r="B35" s="63">
        <v>68574.45</v>
      </c>
      <c r="C35" s="59">
        <f t="shared" si="0"/>
        <v>685.74450000000002</v>
      </c>
      <c r="D35" s="59">
        <f t="shared" si="1"/>
        <v>1028.6167499999999</v>
      </c>
      <c r="E35" s="59">
        <f t="shared" si="2"/>
        <v>1371.489</v>
      </c>
      <c r="F35" s="59">
        <f t="shared" si="3"/>
        <v>1714.3612499999999</v>
      </c>
      <c r="G35" s="59">
        <f t="shared" si="4"/>
        <v>2057.2334999999998</v>
      </c>
      <c r="H35" s="59">
        <f t="shared" si="5"/>
        <v>2400.1057500000002</v>
      </c>
      <c r="I35" s="59">
        <f t="shared" si="6"/>
        <v>2742.9780000000001</v>
      </c>
      <c r="J35" s="59">
        <f t="shared" si="7"/>
        <v>3085.85025</v>
      </c>
      <c r="K35" s="59">
        <f t="shared" si="8"/>
        <v>3428.7224999999999</v>
      </c>
      <c r="L35" s="59">
        <f t="shared" si="9"/>
        <v>3771.5947499999997</v>
      </c>
      <c r="M35" s="59">
        <f t="shared" si="10"/>
        <v>4114.4669999999996</v>
      </c>
      <c r="N35" s="59">
        <f t="shared" si="11"/>
        <v>4457.33925</v>
      </c>
      <c r="O35" s="59">
        <f t="shared" si="12"/>
        <v>4800.2115000000003</v>
      </c>
      <c r="P35" s="59">
        <f t="shared" si="13"/>
        <v>5485.9560000000001</v>
      </c>
      <c r="Q35" s="59">
        <f t="shared" si="14"/>
        <v>6171.7004999999999</v>
      </c>
      <c r="R35" s="59">
        <f t="shared" si="15"/>
        <v>6857.4449999999997</v>
      </c>
      <c r="S35" s="59">
        <f t="shared" si="16"/>
        <v>8228.9339999999993</v>
      </c>
      <c r="T35" s="60">
        <f t="shared" si="17"/>
        <v>13714.89</v>
      </c>
    </row>
    <row r="36" spans="1:22" ht="12.75" customHeight="1" x14ac:dyDescent="0.2">
      <c r="A36" s="58">
        <v>33</v>
      </c>
      <c r="B36" s="3">
        <v>69945.75</v>
      </c>
      <c r="C36" s="59">
        <f t="shared" si="0"/>
        <v>699.45749999999998</v>
      </c>
      <c r="D36" s="59">
        <f t="shared" si="1"/>
        <v>1049.18625</v>
      </c>
      <c r="E36" s="59">
        <f t="shared" si="2"/>
        <v>1398.915</v>
      </c>
      <c r="F36" s="59">
        <f t="shared" si="3"/>
        <v>1748.6437500000002</v>
      </c>
      <c r="G36" s="59">
        <f t="shared" si="4"/>
        <v>2098.3724999999999</v>
      </c>
      <c r="H36" s="59">
        <f t="shared" si="5"/>
        <v>2448.1012500000002</v>
      </c>
      <c r="I36" s="59">
        <f t="shared" si="6"/>
        <v>2797.83</v>
      </c>
      <c r="J36" s="59">
        <f t="shared" si="7"/>
        <v>3147.5587499999997</v>
      </c>
      <c r="K36" s="59">
        <f t="shared" si="8"/>
        <v>3497.2875000000004</v>
      </c>
      <c r="L36" s="59">
        <f t="shared" si="9"/>
        <v>3847.0162500000001</v>
      </c>
      <c r="M36" s="59">
        <f t="shared" si="10"/>
        <v>4196.7449999999999</v>
      </c>
      <c r="N36" s="59">
        <f t="shared" si="11"/>
        <v>4546.4737500000001</v>
      </c>
      <c r="O36" s="59">
        <f t="shared" si="12"/>
        <v>4896.2025000000003</v>
      </c>
      <c r="P36" s="59">
        <f t="shared" si="13"/>
        <v>5595.66</v>
      </c>
      <c r="Q36" s="59">
        <f t="shared" si="14"/>
        <v>6295.1174999999994</v>
      </c>
      <c r="R36" s="59">
        <f t="shared" si="15"/>
        <v>6994.5750000000007</v>
      </c>
      <c r="S36" s="59">
        <f t="shared" si="16"/>
        <v>8393.49</v>
      </c>
      <c r="T36" s="60">
        <f t="shared" si="17"/>
        <v>13989.150000000001</v>
      </c>
    </row>
    <row r="37" spans="1:22" ht="12.75" customHeight="1" x14ac:dyDescent="0.2">
      <c r="A37" s="58">
        <v>34</v>
      </c>
      <c r="B37" s="63">
        <v>71344.350000000006</v>
      </c>
      <c r="C37" s="59">
        <f t="shared" si="0"/>
        <v>713.44350000000009</v>
      </c>
      <c r="D37" s="59">
        <f t="shared" si="1"/>
        <v>1070.16525</v>
      </c>
      <c r="E37" s="59">
        <f t="shared" si="2"/>
        <v>1426.8870000000002</v>
      </c>
      <c r="F37" s="59">
        <f t="shared" si="3"/>
        <v>1783.6087500000003</v>
      </c>
      <c r="G37" s="59">
        <f t="shared" si="4"/>
        <v>2140.3305</v>
      </c>
      <c r="H37" s="59">
        <f t="shared" si="5"/>
        <v>2497.0522500000006</v>
      </c>
      <c r="I37" s="59">
        <f t="shared" si="6"/>
        <v>2853.7740000000003</v>
      </c>
      <c r="J37" s="59">
        <f t="shared" si="7"/>
        <v>3210.49575</v>
      </c>
      <c r="K37" s="59">
        <f t="shared" si="8"/>
        <v>3567.2175000000007</v>
      </c>
      <c r="L37" s="59">
        <f t="shared" si="9"/>
        <v>3923.9392500000004</v>
      </c>
      <c r="M37" s="59">
        <f t="shared" si="10"/>
        <v>4280.6610000000001</v>
      </c>
      <c r="N37" s="59">
        <f t="shared" si="11"/>
        <v>4637.3827500000007</v>
      </c>
      <c r="O37" s="59">
        <f t="shared" si="12"/>
        <v>4994.1045000000013</v>
      </c>
      <c r="P37" s="59">
        <f t="shared" si="13"/>
        <v>5707.5480000000007</v>
      </c>
      <c r="Q37" s="59">
        <f t="shared" si="14"/>
        <v>6420.9915000000001</v>
      </c>
      <c r="R37" s="59">
        <f t="shared" si="15"/>
        <v>7134.4350000000013</v>
      </c>
      <c r="S37" s="59">
        <f t="shared" si="16"/>
        <v>8561.3220000000001</v>
      </c>
      <c r="T37" s="60">
        <f t="shared" si="17"/>
        <v>14268.870000000003</v>
      </c>
    </row>
    <row r="38" spans="1:22" ht="13.5" customHeight="1" x14ac:dyDescent="0.2">
      <c r="A38" s="75">
        <v>35</v>
      </c>
      <c r="B38" s="76">
        <v>71942.850000000006</v>
      </c>
      <c r="C38" s="77">
        <f t="shared" si="0"/>
        <v>719.4285000000001</v>
      </c>
      <c r="D38" s="77">
        <f t="shared" si="1"/>
        <v>1079.14275</v>
      </c>
      <c r="E38" s="77">
        <f t="shared" si="2"/>
        <v>1438.8570000000002</v>
      </c>
      <c r="F38" s="77">
        <f t="shared" si="3"/>
        <v>1798.5712500000002</v>
      </c>
      <c r="G38" s="77">
        <f t="shared" si="4"/>
        <v>2158.2855</v>
      </c>
      <c r="H38" s="77">
        <f t="shared" si="5"/>
        <v>2517.9997500000004</v>
      </c>
      <c r="I38" s="77">
        <f t="shared" si="6"/>
        <v>2877.7140000000004</v>
      </c>
      <c r="J38" s="77">
        <f t="shared" si="7"/>
        <v>3237.4282499999999</v>
      </c>
      <c r="K38" s="77">
        <f t="shared" si="8"/>
        <v>3597.1425000000004</v>
      </c>
      <c r="L38" s="77">
        <f t="shared" si="9"/>
        <v>3956.8567500000004</v>
      </c>
      <c r="M38" s="77">
        <f t="shared" si="10"/>
        <v>4316.5709999999999</v>
      </c>
      <c r="N38" s="77">
        <f t="shared" si="11"/>
        <v>4676.2852500000008</v>
      </c>
      <c r="O38" s="77">
        <f t="shared" si="12"/>
        <v>5035.9995000000008</v>
      </c>
      <c r="P38" s="77">
        <f t="shared" si="13"/>
        <v>5755.4280000000008</v>
      </c>
      <c r="Q38" s="77">
        <f t="shared" si="14"/>
        <v>6474.8564999999999</v>
      </c>
      <c r="R38" s="77">
        <f t="shared" si="15"/>
        <v>7194.2850000000008</v>
      </c>
      <c r="S38" s="77">
        <f t="shared" si="16"/>
        <v>8633.1419999999998</v>
      </c>
      <c r="T38" s="78">
        <f t="shared" si="17"/>
        <v>14388.570000000002</v>
      </c>
    </row>
    <row r="39" spans="1:22" ht="12.75" customHeight="1" x14ac:dyDescent="0.2">
      <c r="B39" s="122"/>
    </row>
    <row r="40" spans="1:22" ht="12.75" customHeight="1" x14ac:dyDescent="0.2"/>
    <row r="41" spans="1:22" ht="12.75" customHeight="1" x14ac:dyDescent="0.2"/>
    <row r="42" spans="1:22" ht="12.75" customHeight="1" x14ac:dyDescent="0.2"/>
    <row r="43" spans="1:22" ht="12.75" customHeight="1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spans="1:22" ht="11.25" customHeight="1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spans="1:22" ht="11.25" customHeight="1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</row>
    <row r="46" spans="1:22" ht="12.75" hidden="1" customHeight="1" x14ac:dyDescent="0.2">
      <c r="A46" s="80">
        <v>36</v>
      </c>
      <c r="B46" s="3">
        <v>65962.23</v>
      </c>
      <c r="C46" s="59">
        <f t="shared" ref="C46:C52" si="18">SUM(B46*1%)</f>
        <v>659.6223</v>
      </c>
      <c r="D46" s="59">
        <f t="shared" ref="D46:D52" si="19">SUM(B46*1.5%)</f>
        <v>989.43344999999988</v>
      </c>
      <c r="E46" s="59">
        <f t="shared" ref="E46:E52" si="20">SUM(B46*2%)</f>
        <v>1319.2446</v>
      </c>
      <c r="F46" s="59">
        <f t="shared" ref="F46:F52" si="21">SUM(B46*2.5%)</f>
        <v>1649.05575</v>
      </c>
      <c r="G46" s="59">
        <f t="shared" ref="G46:G52" si="22">SUM(B46*3%)</f>
        <v>1978.8668999999998</v>
      </c>
      <c r="H46" s="59">
        <f t="shared" ref="H46:H52" si="23">SUM(B46*3.5%)</f>
        <v>2308.67805</v>
      </c>
      <c r="I46" s="59">
        <f t="shared" ref="I46:I52" si="24">SUM(B46*4%)</f>
        <v>2638.4892</v>
      </c>
      <c r="J46" s="59">
        <f t="shared" ref="J46:J52" si="25">SUM(B46*4.5%)</f>
        <v>2968.3003499999995</v>
      </c>
      <c r="K46" s="59">
        <f t="shared" ref="K46:K52" si="26">SUM(B46*5%)</f>
        <v>3298.1115</v>
      </c>
      <c r="L46" s="59">
        <f t="shared" ref="L46:L52" si="27">SUM(B46*5.5%)</f>
        <v>3627.92265</v>
      </c>
      <c r="M46" s="59">
        <f t="shared" ref="M46:M52" si="28">SUM(B46*6%)</f>
        <v>3957.7337999999995</v>
      </c>
      <c r="N46" s="59">
        <f t="shared" ref="N46:N52" si="29">SUM(B46*6.5%)</f>
        <v>4287.5449499999995</v>
      </c>
      <c r="O46" s="59">
        <f t="shared" ref="O46:O52" si="30">SUM(B46*7%)</f>
        <v>4617.3561</v>
      </c>
      <c r="P46" s="59">
        <f t="shared" ref="P46:P52" si="31">SUM(B46*8%)</f>
        <v>5276.9784</v>
      </c>
      <c r="Q46" s="59">
        <f t="shared" ref="Q46:Q52" si="32">SUM(B46*9%)</f>
        <v>5936.6006999999991</v>
      </c>
      <c r="R46" s="59">
        <f t="shared" ref="R46:R52" si="33">SUM(B46*10%)</f>
        <v>6596.223</v>
      </c>
      <c r="S46" s="59">
        <f t="shared" ref="S46:S52" si="34">SUM(B46*12%)</f>
        <v>7915.467599999999</v>
      </c>
      <c r="T46" s="60">
        <f t="shared" ref="T46:T52" si="35">SUM(B46*20%)</f>
        <v>13192.446</v>
      </c>
      <c r="U46" s="47"/>
      <c r="V46" s="47"/>
    </row>
    <row r="47" spans="1:22" ht="12.75" hidden="1" customHeight="1" x14ac:dyDescent="0.2">
      <c r="A47" s="80">
        <v>37</v>
      </c>
      <c r="B47" s="3">
        <v>66970.600000000006</v>
      </c>
      <c r="C47" s="59">
        <f t="shared" si="18"/>
        <v>669.70600000000002</v>
      </c>
      <c r="D47" s="59">
        <f t="shared" si="19"/>
        <v>1004.5590000000001</v>
      </c>
      <c r="E47" s="59">
        <f t="shared" si="20"/>
        <v>1339.412</v>
      </c>
      <c r="F47" s="59">
        <f t="shared" si="21"/>
        <v>1674.2650000000003</v>
      </c>
      <c r="G47" s="59">
        <f t="shared" si="22"/>
        <v>2009.1180000000002</v>
      </c>
      <c r="H47" s="59">
        <f t="shared" si="23"/>
        <v>2343.9710000000005</v>
      </c>
      <c r="I47" s="59">
        <f t="shared" si="24"/>
        <v>2678.8240000000001</v>
      </c>
      <c r="J47" s="59">
        <f t="shared" si="25"/>
        <v>3013.6770000000001</v>
      </c>
      <c r="K47" s="59">
        <f t="shared" si="26"/>
        <v>3348.5300000000007</v>
      </c>
      <c r="L47" s="59">
        <f t="shared" si="27"/>
        <v>3683.3830000000003</v>
      </c>
      <c r="M47" s="59">
        <f t="shared" si="28"/>
        <v>4018.2360000000003</v>
      </c>
      <c r="N47" s="59">
        <f t="shared" si="29"/>
        <v>4353.0890000000009</v>
      </c>
      <c r="O47" s="59">
        <f t="shared" si="30"/>
        <v>4687.9420000000009</v>
      </c>
      <c r="P47" s="59">
        <f t="shared" si="31"/>
        <v>5357.6480000000001</v>
      </c>
      <c r="Q47" s="59">
        <f t="shared" si="32"/>
        <v>6027.3540000000003</v>
      </c>
      <c r="R47" s="59">
        <f t="shared" si="33"/>
        <v>6697.0600000000013</v>
      </c>
      <c r="S47" s="59">
        <f t="shared" si="34"/>
        <v>8036.4720000000007</v>
      </c>
      <c r="T47" s="60">
        <f t="shared" si="35"/>
        <v>13394.120000000003</v>
      </c>
      <c r="U47" s="47"/>
      <c r="V47" s="47"/>
    </row>
    <row r="48" spans="1:22" ht="12.75" hidden="1" customHeight="1" x14ac:dyDescent="0.2">
      <c r="A48" s="80">
        <v>38</v>
      </c>
      <c r="B48" s="3">
        <v>68863.740000000005</v>
      </c>
      <c r="C48" s="59">
        <f t="shared" si="18"/>
        <v>688.63740000000007</v>
      </c>
      <c r="D48" s="59">
        <f t="shared" si="19"/>
        <v>1032.9561000000001</v>
      </c>
      <c r="E48" s="59">
        <f t="shared" si="20"/>
        <v>1377.2748000000001</v>
      </c>
      <c r="F48" s="59">
        <f t="shared" si="21"/>
        <v>1721.5935000000002</v>
      </c>
      <c r="G48" s="59">
        <f t="shared" si="22"/>
        <v>2065.9122000000002</v>
      </c>
      <c r="H48" s="59">
        <f t="shared" si="23"/>
        <v>2410.2309000000005</v>
      </c>
      <c r="I48" s="59">
        <f t="shared" si="24"/>
        <v>2754.5496000000003</v>
      </c>
      <c r="J48" s="59">
        <f t="shared" si="25"/>
        <v>3098.8683000000001</v>
      </c>
      <c r="K48" s="59">
        <f t="shared" si="26"/>
        <v>3443.1870000000004</v>
      </c>
      <c r="L48" s="59">
        <f t="shared" si="27"/>
        <v>3787.5057000000002</v>
      </c>
      <c r="M48" s="59">
        <f t="shared" si="28"/>
        <v>4131.8244000000004</v>
      </c>
      <c r="N48" s="59">
        <f t="shared" si="29"/>
        <v>4476.1431000000002</v>
      </c>
      <c r="O48" s="59">
        <f t="shared" si="30"/>
        <v>4820.4618000000009</v>
      </c>
      <c r="P48" s="59">
        <f t="shared" si="31"/>
        <v>5509.0992000000006</v>
      </c>
      <c r="Q48" s="59">
        <f t="shared" si="32"/>
        <v>6197.7366000000002</v>
      </c>
      <c r="R48" s="59">
        <f t="shared" si="33"/>
        <v>6886.3740000000007</v>
      </c>
      <c r="S48" s="59">
        <f t="shared" si="34"/>
        <v>8263.6488000000008</v>
      </c>
      <c r="T48" s="60">
        <f t="shared" si="35"/>
        <v>13772.748000000001</v>
      </c>
      <c r="U48" s="47"/>
      <c r="V48" s="47"/>
    </row>
    <row r="49" spans="1:22" ht="12.75" hidden="1" customHeight="1" x14ac:dyDescent="0.2">
      <c r="A49" s="80">
        <v>39</v>
      </c>
      <c r="B49" s="3">
        <v>70817.650000000009</v>
      </c>
      <c r="C49" s="59">
        <f t="shared" si="18"/>
        <v>708.17650000000015</v>
      </c>
      <c r="D49" s="59">
        <f t="shared" si="19"/>
        <v>1062.26475</v>
      </c>
      <c r="E49" s="59">
        <f t="shared" si="20"/>
        <v>1416.3530000000003</v>
      </c>
      <c r="F49" s="59">
        <f t="shared" si="21"/>
        <v>1770.4412500000003</v>
      </c>
      <c r="G49" s="59">
        <f t="shared" si="22"/>
        <v>2124.5295000000001</v>
      </c>
      <c r="H49" s="59">
        <f t="shared" si="23"/>
        <v>2478.6177500000003</v>
      </c>
      <c r="I49" s="59">
        <f t="shared" si="24"/>
        <v>2832.7060000000006</v>
      </c>
      <c r="J49" s="59">
        <f t="shared" si="25"/>
        <v>3186.7942500000004</v>
      </c>
      <c r="K49" s="59">
        <f t="shared" si="26"/>
        <v>3540.8825000000006</v>
      </c>
      <c r="L49" s="59">
        <f t="shared" si="27"/>
        <v>3894.9707500000004</v>
      </c>
      <c r="M49" s="59">
        <f t="shared" si="28"/>
        <v>4249.0590000000002</v>
      </c>
      <c r="N49" s="59">
        <f t="shared" si="29"/>
        <v>4603.1472500000009</v>
      </c>
      <c r="O49" s="59">
        <f t="shared" si="30"/>
        <v>4957.2355000000007</v>
      </c>
      <c r="P49" s="59">
        <f t="shared" si="31"/>
        <v>5665.4120000000012</v>
      </c>
      <c r="Q49" s="59">
        <f t="shared" si="32"/>
        <v>6373.5885000000007</v>
      </c>
      <c r="R49" s="59">
        <f t="shared" si="33"/>
        <v>7081.7650000000012</v>
      </c>
      <c r="S49" s="59">
        <f t="shared" si="34"/>
        <v>8498.1180000000004</v>
      </c>
      <c r="T49" s="60">
        <f t="shared" si="35"/>
        <v>14163.530000000002</v>
      </c>
      <c r="U49" s="47"/>
      <c r="V49" s="47"/>
    </row>
    <row r="50" spans="1:22" ht="12.75" hidden="1" customHeight="1" x14ac:dyDescent="0.2">
      <c r="A50" s="80">
        <v>40</v>
      </c>
      <c r="B50" s="3">
        <v>72827.180000000008</v>
      </c>
      <c r="C50" s="59">
        <f t="shared" si="18"/>
        <v>728.2718000000001</v>
      </c>
      <c r="D50" s="59">
        <f t="shared" si="19"/>
        <v>1092.4077</v>
      </c>
      <c r="E50" s="59">
        <f t="shared" si="20"/>
        <v>1456.5436000000002</v>
      </c>
      <c r="F50" s="59">
        <f t="shared" si="21"/>
        <v>1820.6795000000002</v>
      </c>
      <c r="G50" s="59">
        <f t="shared" si="22"/>
        <v>2184.8154</v>
      </c>
      <c r="H50" s="59">
        <f t="shared" si="23"/>
        <v>2548.9513000000006</v>
      </c>
      <c r="I50" s="59">
        <f t="shared" si="24"/>
        <v>2913.0872000000004</v>
      </c>
      <c r="J50" s="59">
        <f t="shared" si="25"/>
        <v>3277.2231000000002</v>
      </c>
      <c r="K50" s="59">
        <f t="shared" si="26"/>
        <v>3641.3590000000004</v>
      </c>
      <c r="L50" s="59">
        <f t="shared" si="27"/>
        <v>4005.4949000000006</v>
      </c>
      <c r="M50" s="59">
        <f t="shared" si="28"/>
        <v>4369.6307999999999</v>
      </c>
      <c r="N50" s="59">
        <f t="shared" si="29"/>
        <v>4733.766700000001</v>
      </c>
      <c r="O50" s="59">
        <f t="shared" si="30"/>
        <v>5097.9026000000013</v>
      </c>
      <c r="P50" s="59">
        <f t="shared" si="31"/>
        <v>5826.1744000000008</v>
      </c>
      <c r="Q50" s="59">
        <f t="shared" si="32"/>
        <v>6554.4462000000003</v>
      </c>
      <c r="R50" s="59">
        <f t="shared" si="33"/>
        <v>7282.7180000000008</v>
      </c>
      <c r="S50" s="59">
        <f t="shared" si="34"/>
        <v>8739.2615999999998</v>
      </c>
      <c r="T50" s="60">
        <f t="shared" si="35"/>
        <v>14565.436000000002</v>
      </c>
      <c r="U50" s="47"/>
      <c r="V50" s="47"/>
    </row>
    <row r="51" spans="1:22" ht="12.75" hidden="1" customHeight="1" x14ac:dyDescent="0.2">
      <c r="A51" s="80">
        <v>41</v>
      </c>
      <c r="B51" s="3">
        <v>74284.63</v>
      </c>
      <c r="C51" s="59">
        <f t="shared" si="18"/>
        <v>742.84630000000004</v>
      </c>
      <c r="D51" s="59">
        <f t="shared" si="19"/>
        <v>1114.26945</v>
      </c>
      <c r="E51" s="59">
        <f t="shared" si="20"/>
        <v>1485.6926000000001</v>
      </c>
      <c r="F51" s="59">
        <f t="shared" si="21"/>
        <v>1857.1157500000002</v>
      </c>
      <c r="G51" s="59">
        <f t="shared" si="22"/>
        <v>2228.5389</v>
      </c>
      <c r="H51" s="59">
        <f t="shared" si="23"/>
        <v>2599.9620500000005</v>
      </c>
      <c r="I51" s="59">
        <f t="shared" si="24"/>
        <v>2971.3852000000002</v>
      </c>
      <c r="J51" s="59">
        <f t="shared" si="25"/>
        <v>3342.8083500000002</v>
      </c>
      <c r="K51" s="59">
        <f t="shared" si="26"/>
        <v>3714.2315000000003</v>
      </c>
      <c r="L51" s="59">
        <f t="shared" si="27"/>
        <v>4085.6546500000004</v>
      </c>
      <c r="M51" s="59">
        <f t="shared" si="28"/>
        <v>4457.0778</v>
      </c>
      <c r="N51" s="59">
        <f t="shared" si="29"/>
        <v>4828.5009500000006</v>
      </c>
      <c r="O51" s="59">
        <f t="shared" si="30"/>
        <v>5199.9241000000011</v>
      </c>
      <c r="P51" s="59">
        <f t="shared" si="31"/>
        <v>5942.7704000000003</v>
      </c>
      <c r="Q51" s="59">
        <f t="shared" si="32"/>
        <v>6685.6167000000005</v>
      </c>
      <c r="R51" s="59">
        <f t="shared" si="33"/>
        <v>7428.4630000000006</v>
      </c>
      <c r="S51" s="59">
        <f t="shared" si="34"/>
        <v>8914.1556</v>
      </c>
      <c r="T51" s="60">
        <f t="shared" si="35"/>
        <v>14856.926000000001</v>
      </c>
      <c r="U51" s="47"/>
      <c r="V51" s="47"/>
    </row>
    <row r="52" spans="1:22" ht="12.75" hidden="1" customHeight="1" x14ac:dyDescent="0.2">
      <c r="A52" s="80">
        <v>42</v>
      </c>
      <c r="B52" s="3">
        <v>74648.22</v>
      </c>
      <c r="C52" s="59">
        <f t="shared" si="18"/>
        <v>746.48220000000003</v>
      </c>
      <c r="D52" s="59">
        <f t="shared" si="19"/>
        <v>1119.7232999999999</v>
      </c>
      <c r="E52" s="59">
        <f t="shared" si="20"/>
        <v>1492.9644000000001</v>
      </c>
      <c r="F52" s="59">
        <f t="shared" si="21"/>
        <v>1866.2055</v>
      </c>
      <c r="G52" s="59">
        <f t="shared" si="22"/>
        <v>2239.4465999999998</v>
      </c>
      <c r="H52" s="59">
        <f t="shared" si="23"/>
        <v>2612.6877000000004</v>
      </c>
      <c r="I52" s="59">
        <f t="shared" si="24"/>
        <v>2985.9288000000001</v>
      </c>
      <c r="J52" s="59">
        <f t="shared" si="25"/>
        <v>3359.1698999999999</v>
      </c>
      <c r="K52" s="59">
        <f t="shared" si="26"/>
        <v>3732.4110000000001</v>
      </c>
      <c r="L52" s="59">
        <f t="shared" si="27"/>
        <v>4105.6521000000002</v>
      </c>
      <c r="M52" s="59">
        <f t="shared" si="28"/>
        <v>4478.8931999999995</v>
      </c>
      <c r="N52" s="59">
        <f t="shared" si="29"/>
        <v>4852.1343000000006</v>
      </c>
      <c r="O52" s="59">
        <f t="shared" si="30"/>
        <v>5225.3754000000008</v>
      </c>
      <c r="P52" s="59">
        <f t="shared" si="31"/>
        <v>5971.8576000000003</v>
      </c>
      <c r="Q52" s="59">
        <f t="shared" si="32"/>
        <v>6718.3397999999997</v>
      </c>
      <c r="R52" s="59">
        <f t="shared" si="33"/>
        <v>7464.8220000000001</v>
      </c>
      <c r="S52" s="59">
        <f t="shared" si="34"/>
        <v>8957.786399999999</v>
      </c>
      <c r="T52" s="60">
        <f t="shared" si="35"/>
        <v>14929.644</v>
      </c>
      <c r="U52" s="47"/>
      <c r="V52" s="47"/>
    </row>
    <row r="53" spans="1:22" ht="11.25" customHeight="1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</row>
    <row r="54" spans="1:22" ht="11.2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</row>
    <row r="55" spans="1:22" ht="11.2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</row>
    <row r="56" spans="1:22" ht="11.25" customHeight="1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</row>
    <row r="57" spans="1:22" ht="11.25" customHeight="1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</row>
    <row r="58" spans="1:22" ht="11.25" customHeight="1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</row>
    <row r="59" spans="1:22" ht="11.25" customHeight="1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</row>
    <row r="60" spans="1:22" ht="11.25" customHeight="1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</row>
    <row r="61" spans="1:22" ht="11.25" customHeight="1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</row>
    <row r="62" spans="1:22" ht="11.25" customHeight="1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</row>
    <row r="63" spans="1:22" ht="11.25" customHeight="1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</row>
    <row r="64" spans="1:22" ht="11.25" customHeight="1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</row>
    <row r="65" spans="1:22" ht="11.25" customHeight="1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</row>
    <row r="66" spans="1:22" ht="11.25" customHeight="1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</row>
    <row r="67" spans="1:22" ht="11.25" customHeight="1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</row>
    <row r="68" spans="1:22" ht="11.25" customHeight="1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</row>
    <row r="69" spans="1:22" ht="11.25" customHeight="1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</row>
    <row r="70" spans="1:22" ht="11.25" customHeight="1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</row>
    <row r="71" spans="1:22" ht="11.25" customHeight="1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</row>
    <row r="72" spans="1:22" ht="11.25" customHeight="1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</row>
    <row r="73" spans="1:22" ht="12.75" customHeight="1" x14ac:dyDescent="0.2">
      <c r="A73" s="47"/>
      <c r="B73" s="47"/>
      <c r="C73" s="47"/>
      <c r="D73" s="61"/>
      <c r="E73" s="47"/>
      <c r="F73" s="47"/>
      <c r="G73" s="47"/>
      <c r="H73" s="61"/>
      <c r="I73" s="47"/>
      <c r="J73" s="47"/>
      <c r="K73" s="47"/>
      <c r="M73" s="47"/>
      <c r="N73" s="47"/>
      <c r="O73" s="47"/>
      <c r="P73" s="47"/>
      <c r="Q73" s="47"/>
      <c r="R73" s="47"/>
      <c r="S73" s="47"/>
      <c r="T73" s="47"/>
      <c r="U73" s="47"/>
      <c r="V73" s="47"/>
    </row>
    <row r="74" spans="1:22" ht="11.25" customHeight="1" x14ac:dyDescent="0.2">
      <c r="A74" s="47"/>
      <c r="B74" s="47"/>
      <c r="C74" s="47"/>
      <c r="D74" s="61"/>
      <c r="E74" s="47"/>
      <c r="F74" s="47"/>
      <c r="G74" s="47"/>
      <c r="H74" s="61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</row>
    <row r="75" spans="1:22" ht="11.25" customHeight="1" x14ac:dyDescent="0.2">
      <c r="A75" s="47"/>
      <c r="B75" s="47"/>
      <c r="C75" s="47"/>
      <c r="D75" s="61"/>
      <c r="E75" s="47"/>
      <c r="F75" s="47"/>
      <c r="G75" s="47"/>
      <c r="H75" s="61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</row>
    <row r="76" spans="1:22" ht="11.25" customHeight="1" x14ac:dyDescent="0.2">
      <c r="A76" s="47"/>
      <c r="B76" s="47"/>
      <c r="C76" s="47"/>
      <c r="D76" s="61"/>
      <c r="E76" s="47"/>
      <c r="F76" s="47"/>
      <c r="G76" s="47"/>
      <c r="H76" s="61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</row>
    <row r="77" spans="1:22" ht="11.25" customHeight="1" x14ac:dyDescent="0.2">
      <c r="A77" s="47"/>
      <c r="B77" s="47"/>
      <c r="C77" s="47"/>
      <c r="D77" s="61"/>
      <c r="E77" s="47"/>
      <c r="F77" s="47"/>
      <c r="G77" s="47"/>
      <c r="H77" s="61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</row>
    <row r="78" spans="1:22" ht="12.75" customHeight="1" x14ac:dyDescent="0.2">
      <c r="D78" s="61"/>
      <c r="H78" s="61"/>
      <c r="U78" s="47"/>
    </row>
    <row r="79" spans="1:22" ht="12.75" customHeight="1" x14ac:dyDescent="0.2">
      <c r="B79" s="32"/>
      <c r="D79" s="32"/>
      <c r="F79" s="47"/>
      <c r="H79" s="32"/>
      <c r="J79" s="32"/>
      <c r="U79" s="47"/>
    </row>
    <row r="80" spans="1:22" ht="12.75" customHeight="1" x14ac:dyDescent="0.2">
      <c r="H80" s="47"/>
      <c r="Q80" s="32"/>
      <c r="S80" s="47"/>
      <c r="T80" s="47"/>
      <c r="U80" s="32"/>
    </row>
    <row r="81" spans="5:20" ht="12.75" customHeight="1" x14ac:dyDescent="0.2">
      <c r="H81" s="47"/>
      <c r="S81" s="32"/>
      <c r="T81" s="32"/>
    </row>
    <row r="82" spans="5:20" ht="12.75" customHeight="1" x14ac:dyDescent="0.2">
      <c r="H82" s="47"/>
    </row>
    <row r="83" spans="5:20" ht="12.75" customHeight="1" x14ac:dyDescent="0.2">
      <c r="H83" s="47"/>
    </row>
    <row r="84" spans="5:20" ht="12.75" customHeight="1" x14ac:dyDescent="0.2">
      <c r="H84" s="47"/>
    </row>
    <row r="85" spans="5:20" ht="12.75" customHeight="1" x14ac:dyDescent="0.2"/>
    <row r="86" spans="5:20" ht="12.75" customHeight="1" x14ac:dyDescent="0.2">
      <c r="O86" s="81"/>
    </row>
    <row r="87" spans="5:20" ht="12.75" customHeight="1" x14ac:dyDescent="0.2">
      <c r="I87" s="47"/>
      <c r="J87" s="47"/>
      <c r="K87" s="47"/>
    </row>
    <row r="88" spans="5:20" ht="12.75" customHeight="1" x14ac:dyDescent="0.2">
      <c r="E88" s="47"/>
      <c r="F88" s="47"/>
      <c r="G88" s="47"/>
      <c r="I88" s="82"/>
      <c r="J88" s="47"/>
      <c r="K88" s="47"/>
    </row>
    <row r="89" spans="5:20" ht="12.75" customHeight="1" x14ac:dyDescent="0.2">
      <c r="E89" s="47"/>
      <c r="F89" s="47"/>
      <c r="G89" s="47"/>
      <c r="I89" s="47"/>
    </row>
    <row r="90" spans="5:20" ht="12.75" customHeight="1" x14ac:dyDescent="0.2">
      <c r="I90" s="47"/>
    </row>
    <row r="91" spans="5:20" ht="12.75" customHeight="1" x14ac:dyDescent="0.2"/>
    <row r="92" spans="5:20" ht="12.75" customHeight="1" x14ac:dyDescent="0.2"/>
    <row r="93" spans="5:20" ht="12.75" customHeight="1" x14ac:dyDescent="0.2"/>
    <row r="94" spans="5:20" ht="12.75" customHeight="1" x14ac:dyDescent="0.2"/>
    <row r="95" spans="5:20" ht="12.75" customHeight="1" x14ac:dyDescent="0.2"/>
    <row r="96" spans="5:20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rintOptions horizontalCentered="1"/>
  <pageMargins left="0.2" right="0.2" top="1.1000000000000001" bottom="0.5" header="0.45" footer="0"/>
  <pageSetup orientation="landscape" r:id="rId1"/>
  <headerFooter>
    <oddHeader>&amp;C&amp;"Arial,Bold"&amp;12POWHATAN COUNTY PUBLIC SCHOOLS
EXTRA RESPONSIBILITY STIPEND SCALE
FOR SCHOOLL YEAR 2022 - 2023&amp;R&amp;"Arial,Italic"&amp;11Approved
4/19/2022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Teacher Formula Driven</vt:lpstr>
      <vt:lpstr>Substitute and Hourly Rates</vt:lpstr>
      <vt:lpstr>Admin Scales</vt:lpstr>
      <vt:lpstr>Instructional Assistants</vt:lpstr>
      <vt:lpstr>Health Scales</vt:lpstr>
      <vt:lpstr>Admin Support Scales</vt:lpstr>
      <vt:lpstr>Maintenance &amp; Mechanics</vt:lpstr>
      <vt:lpstr>Transportation</vt:lpstr>
      <vt:lpstr>Extra - Final</vt:lpstr>
      <vt:lpstr>Extra Positions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Johns</dc:creator>
  <cp:lastModifiedBy>Terri Allison</cp:lastModifiedBy>
  <cp:lastPrinted>2022-05-10T13:28:12Z</cp:lastPrinted>
  <dcterms:created xsi:type="dcterms:W3CDTF">2021-03-25T12:44:46Z</dcterms:created>
  <dcterms:modified xsi:type="dcterms:W3CDTF">2022-05-10T14:00:22Z</dcterms:modified>
</cp:coreProperties>
</file>