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gentryh\Documents\Amelia\Contracts\"/>
    </mc:Choice>
  </mc:AlternateContent>
  <xr:revisionPtr revIDLastSave="0" documentId="13_ncr:1_{2E72681B-4925-4F16-9DFF-0417AC8F0975}" xr6:coauthVersionLast="36" xr6:coauthVersionMax="36" xr10:uidLastSave="{00000000-0000-0000-0000-000000000000}"/>
  <bookViews>
    <workbookView xWindow="0" yWindow="0" windowWidth="19200" windowHeight="6930" activeTab="1" xr2:uid="{00000000-000D-0000-FFFF-FFFF00000000}"/>
  </bookViews>
  <sheets>
    <sheet name="Teacher" sheetId="1" r:id="rId1"/>
    <sheet name="Para (HQ)" sheetId="2" r:id="rId2"/>
    <sheet name="Bus Driver" sheetId="3" r:id="rId3"/>
    <sheet name="Asst. Principal - ACES" sheetId="5" r:id="rId4"/>
    <sheet name="Asst. Principal - ACMS" sheetId="6" r:id="rId5"/>
    <sheet name="Asst. Principal - ACHS" sheetId="7" r:id="rId6"/>
    <sheet name="Asst. Principal" sheetId="4" r:id="rId7"/>
    <sheet name="Principal - ACES" sheetId="9" r:id="rId8"/>
    <sheet name="Principal - ACMS" sheetId="10" r:id="rId9"/>
    <sheet name="Principal - ACHS" sheetId="11" r:id="rId10"/>
    <sheet name="Principal" sheetId="8" r:id="rId11"/>
    <sheet name="Payroll Clerk" sheetId="26" r:id="rId12"/>
    <sheet name="Accounts Payable Clerk" sheetId="13" r:id="rId13"/>
    <sheet name="Adm Asst-Receptionist" sheetId="14" r:id="rId14"/>
    <sheet name="Bookkeeper" sheetId="15" r:id="rId15"/>
    <sheet name="Exec. Assistant to Super" sheetId="16" r:id="rId16"/>
    <sheet name="Data &amp; Testing Coordinator" sheetId="17" r:id="rId17"/>
    <sheet name="Groundskeeper" sheetId="18" r:id="rId18"/>
    <sheet name="ELIMINATED - HR Manager" sheetId="19" r:id="rId19"/>
    <sheet name="Mechanic's Helper" sheetId="20" r:id="rId20"/>
    <sheet name="Mechanic - Skilled" sheetId="21" r:id="rId21"/>
    <sheet name="BSN" sheetId="23" r:id="rId22"/>
    <sheet name="LPN" sheetId="24" r:id="rId23"/>
    <sheet name="RN" sheetId="25" r:id="rId24"/>
    <sheet name="Nurses" sheetId="22" r:id="rId25"/>
    <sheet name="School Psychologist" sheetId="27" r:id="rId26"/>
    <sheet name="School Secretary" sheetId="28" r:id="rId27"/>
    <sheet name="Security" sheetId="29" r:id="rId28"/>
    <sheet name="Speech Therapist" sheetId="30" r:id="rId29"/>
    <sheet name="Technology" sheetId="31" r:id="rId30"/>
    <sheet name="Tran-Maint Supervisor" sheetId="33" r:id="rId31"/>
    <sheet name="Directors" sheetId="12" r:id="rId32"/>
    <sheet name="Cafeteria" sheetId="34" r:id="rId33"/>
  </sheets>
  <definedNames>
    <definedName name="_xlnm.Print_Area" localSheetId="31">Directors!$A$1:$R$34</definedName>
    <definedName name="_xlnm.Print_Area" localSheetId="1">'Para (HQ)'!$O$1:$V$37</definedName>
    <definedName name="_xlnm.Print_Area" localSheetId="0">Teacher!$A$1:$I$39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3" l="1"/>
  <c r="I14" i="23"/>
  <c r="P4" i="12" l="1"/>
  <c r="O4" i="12"/>
  <c r="N4" i="12"/>
  <c r="P5" i="12"/>
  <c r="O5" i="12"/>
  <c r="N5" i="12"/>
  <c r="F5" i="33"/>
  <c r="F6" i="33"/>
  <c r="K5" i="31"/>
  <c r="K6" i="31"/>
  <c r="E5" i="31"/>
  <c r="E6" i="31"/>
  <c r="F5" i="30"/>
  <c r="F6" i="30"/>
  <c r="F5" i="29"/>
  <c r="F6" i="29"/>
  <c r="F5" i="28"/>
  <c r="F6" i="28"/>
  <c r="F5" i="27"/>
  <c r="F6" i="27"/>
  <c r="F5" i="24"/>
  <c r="F6" i="24"/>
  <c r="F5" i="23"/>
  <c r="F6" i="23"/>
  <c r="F5" i="21"/>
  <c r="F6" i="21"/>
  <c r="F5" i="20"/>
  <c r="F6" i="20"/>
  <c r="F5" i="18"/>
  <c r="F6" i="18"/>
  <c r="F5" i="17"/>
  <c r="F6" i="17"/>
  <c r="F5" i="16"/>
  <c r="F6" i="16"/>
  <c r="F5" i="15"/>
  <c r="F5" i="14"/>
  <c r="F6" i="14"/>
  <c r="F5" i="13"/>
  <c r="F5" i="26"/>
  <c r="F6" i="26"/>
  <c r="G5" i="11"/>
  <c r="G6" i="11"/>
  <c r="G5" i="10"/>
  <c r="G6" i="10"/>
  <c r="G5" i="9"/>
  <c r="G6" i="9"/>
  <c r="G5" i="7"/>
  <c r="G6" i="7"/>
  <c r="G6" i="6"/>
  <c r="G5" i="6" s="1"/>
  <c r="G5" i="5"/>
  <c r="G6" i="5"/>
  <c r="F5" i="25" l="1"/>
  <c r="F6" i="25"/>
  <c r="S6" i="2" l="1"/>
  <c r="S7" i="2"/>
  <c r="G5" i="3"/>
  <c r="G6" i="3"/>
  <c r="H5" i="1" l="1"/>
  <c r="AH5" i="1" s="1"/>
  <c r="H6" i="1"/>
  <c r="L6" i="34" l="1"/>
  <c r="K6" i="34"/>
  <c r="J6" i="34"/>
  <c r="L7" i="34"/>
  <c r="L8" i="34" s="1"/>
  <c r="L9" i="34" s="1"/>
  <c r="L10" i="34" s="1"/>
  <c r="L11" i="34" s="1"/>
  <c r="L12" i="34" s="1"/>
  <c r="L13" i="34" s="1"/>
  <c r="L14" i="34" s="1"/>
  <c r="L15" i="34" s="1"/>
  <c r="L16" i="34" s="1"/>
  <c r="L17" i="34" s="1"/>
  <c r="L18" i="34" s="1"/>
  <c r="L19" i="34" s="1"/>
  <c r="L20" i="34" s="1"/>
  <c r="L21" i="34" s="1"/>
  <c r="L22" i="34" s="1"/>
  <c r="L23" i="34" s="1"/>
  <c r="L24" i="34" s="1"/>
  <c r="L25" i="34" s="1"/>
  <c r="L26" i="34" s="1"/>
  <c r="L27" i="34" s="1"/>
  <c r="L28" i="34" s="1"/>
  <c r="L29" i="34" s="1"/>
  <c r="L30" i="34" s="1"/>
  <c r="L31" i="34" s="1"/>
  <c r="L32" i="34" s="1"/>
  <c r="L33" i="34" s="1"/>
  <c r="L34" i="34" s="1"/>
  <c r="L35" i="34" s="1"/>
  <c r="L36" i="34" s="1"/>
  <c r="K7" i="34"/>
  <c r="K8" i="34" s="1"/>
  <c r="K9" i="34" s="1"/>
  <c r="K10" i="34" s="1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K26" i="34" s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G7" i="34"/>
  <c r="G8" i="34" s="1"/>
  <c r="G9" i="34" s="1"/>
  <c r="G10" i="34" s="1"/>
  <c r="G11" i="34" s="1"/>
  <c r="G12" i="34" s="1"/>
  <c r="G13" i="34" s="1"/>
  <c r="G14" i="34" s="1"/>
  <c r="G15" i="34" s="1"/>
  <c r="G16" i="34" s="1"/>
  <c r="G17" i="34" s="1"/>
  <c r="G18" i="34" s="1"/>
  <c r="G19" i="34" s="1"/>
  <c r="G20" i="34" s="1"/>
  <c r="G21" i="34" s="1"/>
  <c r="G22" i="34" s="1"/>
  <c r="G23" i="34" s="1"/>
  <c r="G24" i="34" s="1"/>
  <c r="G25" i="34" s="1"/>
  <c r="G26" i="34" s="1"/>
  <c r="G27" i="34" s="1"/>
  <c r="G28" i="34" s="1"/>
  <c r="G29" i="34" s="1"/>
  <c r="G30" i="34" s="1"/>
  <c r="G31" i="34" s="1"/>
  <c r="G32" i="34" s="1"/>
  <c r="G33" i="34" s="1"/>
  <c r="G34" i="34" s="1"/>
  <c r="G35" i="34" s="1"/>
  <c r="G36" i="34" s="1"/>
  <c r="F7" i="34"/>
  <c r="F8" i="34" s="1"/>
  <c r="F9" i="34" s="1"/>
  <c r="F10" i="34" s="1"/>
  <c r="F11" i="34" s="1"/>
  <c r="F12" i="34" s="1"/>
  <c r="F13" i="34" s="1"/>
  <c r="F14" i="34" s="1"/>
  <c r="F15" i="34" s="1"/>
  <c r="F16" i="34" s="1"/>
  <c r="F17" i="34" s="1"/>
  <c r="F18" i="34" s="1"/>
  <c r="F19" i="34" s="1"/>
  <c r="F20" i="34" s="1"/>
  <c r="F21" i="34" s="1"/>
  <c r="F22" i="34" s="1"/>
  <c r="F23" i="34" s="1"/>
  <c r="F24" i="34" s="1"/>
  <c r="F25" i="34" s="1"/>
  <c r="F26" i="34" s="1"/>
  <c r="F27" i="34" s="1"/>
  <c r="F28" i="34" s="1"/>
  <c r="F29" i="34" s="1"/>
  <c r="F30" i="34" s="1"/>
  <c r="F31" i="34" s="1"/>
  <c r="F32" i="34" s="1"/>
  <c r="F33" i="34" s="1"/>
  <c r="F34" i="34" s="1"/>
  <c r="F35" i="34" s="1"/>
  <c r="F36" i="34" s="1"/>
  <c r="F7" i="33"/>
  <c r="F8" i="33" s="1"/>
  <c r="F9" i="33" s="1"/>
  <c r="F10" i="33" s="1"/>
  <c r="F11" i="33" s="1"/>
  <c r="F12" i="33" s="1"/>
  <c r="F13" i="33" s="1"/>
  <c r="F14" i="33" s="1"/>
  <c r="F15" i="33" s="1"/>
  <c r="F16" i="33" s="1"/>
  <c r="F17" i="33" s="1"/>
  <c r="F18" i="33" s="1"/>
  <c r="F19" i="33" s="1"/>
  <c r="F20" i="33" s="1"/>
  <c r="F21" i="33" s="1"/>
  <c r="F22" i="33" s="1"/>
  <c r="F23" i="33" s="1"/>
  <c r="F24" i="33" s="1"/>
  <c r="F25" i="33" s="1"/>
  <c r="F26" i="33" s="1"/>
  <c r="F27" i="33" s="1"/>
  <c r="F28" i="33" s="1"/>
  <c r="F29" i="33" s="1"/>
  <c r="F30" i="33" s="1"/>
  <c r="F31" i="33" s="1"/>
  <c r="F32" i="33" s="1"/>
  <c r="F33" i="33" s="1"/>
  <c r="F34" i="33" s="1"/>
  <c r="F35" i="33" s="1"/>
  <c r="K7" i="31"/>
  <c r="K8" i="31" s="1"/>
  <c r="K9" i="31" s="1"/>
  <c r="K10" i="31" s="1"/>
  <c r="K11" i="31" s="1"/>
  <c r="K12" i="31" s="1"/>
  <c r="K13" i="31" s="1"/>
  <c r="K14" i="31" s="1"/>
  <c r="K15" i="31" s="1"/>
  <c r="K16" i="31" s="1"/>
  <c r="K17" i="31" s="1"/>
  <c r="K18" i="31" s="1"/>
  <c r="K19" i="31" s="1"/>
  <c r="K20" i="31" s="1"/>
  <c r="K21" i="31" s="1"/>
  <c r="K22" i="31" s="1"/>
  <c r="K23" i="31" s="1"/>
  <c r="K24" i="31" s="1"/>
  <c r="K25" i="31" s="1"/>
  <c r="K26" i="31" s="1"/>
  <c r="K27" i="31" s="1"/>
  <c r="K28" i="31" s="1"/>
  <c r="K29" i="31" s="1"/>
  <c r="K30" i="31" s="1"/>
  <c r="K31" i="31" s="1"/>
  <c r="K32" i="31" s="1"/>
  <c r="K33" i="31" s="1"/>
  <c r="K34" i="31" s="1"/>
  <c r="K35" i="31" s="1"/>
  <c r="E7" i="31"/>
  <c r="E8" i="31" s="1"/>
  <c r="E9" i="31" s="1"/>
  <c r="E10" i="31" s="1"/>
  <c r="E11" i="31" s="1"/>
  <c r="E12" i="31" s="1"/>
  <c r="E13" i="31" s="1"/>
  <c r="E14" i="31" s="1"/>
  <c r="E15" i="31" s="1"/>
  <c r="E16" i="31" s="1"/>
  <c r="E17" i="31" s="1"/>
  <c r="E18" i="31" s="1"/>
  <c r="E19" i="31" s="1"/>
  <c r="E20" i="31" s="1"/>
  <c r="E21" i="31" s="1"/>
  <c r="E22" i="31" s="1"/>
  <c r="E23" i="31" s="1"/>
  <c r="E24" i="31" s="1"/>
  <c r="E25" i="31" s="1"/>
  <c r="E26" i="31" s="1"/>
  <c r="E27" i="31" s="1"/>
  <c r="E28" i="31" s="1"/>
  <c r="E29" i="31" s="1"/>
  <c r="E30" i="31" s="1"/>
  <c r="E31" i="31" s="1"/>
  <c r="E32" i="31" s="1"/>
  <c r="E33" i="31" s="1"/>
  <c r="E34" i="31" s="1"/>
  <c r="E35" i="31" s="1"/>
  <c r="F7" i="30"/>
  <c r="F8" i="30" s="1"/>
  <c r="F9" i="30" s="1"/>
  <c r="F10" i="30" s="1"/>
  <c r="F11" i="30" s="1"/>
  <c r="F12" i="30" s="1"/>
  <c r="F13" i="30" s="1"/>
  <c r="F14" i="30" s="1"/>
  <c r="F15" i="30" s="1"/>
  <c r="F16" i="30" s="1"/>
  <c r="F17" i="30" s="1"/>
  <c r="F18" i="30" s="1"/>
  <c r="F19" i="30" s="1"/>
  <c r="F20" i="30" s="1"/>
  <c r="F21" i="30" s="1"/>
  <c r="F22" i="30" s="1"/>
  <c r="F23" i="30" s="1"/>
  <c r="F24" i="30" s="1"/>
  <c r="F25" i="30" s="1"/>
  <c r="F26" i="30" s="1"/>
  <c r="F27" i="30" s="1"/>
  <c r="F28" i="30" s="1"/>
  <c r="F29" i="30" s="1"/>
  <c r="F30" i="30" s="1"/>
  <c r="F31" i="30" s="1"/>
  <c r="F32" i="30" s="1"/>
  <c r="F33" i="30" s="1"/>
  <c r="F34" i="30" s="1"/>
  <c r="F35" i="30" s="1"/>
  <c r="F7" i="29"/>
  <c r="F8" i="29" s="1"/>
  <c r="F9" i="29" s="1"/>
  <c r="F10" i="29" s="1"/>
  <c r="F11" i="29" s="1"/>
  <c r="F12" i="29" s="1"/>
  <c r="F13" i="29" s="1"/>
  <c r="F14" i="29" s="1"/>
  <c r="F15" i="29" s="1"/>
  <c r="F16" i="29" s="1"/>
  <c r="F17" i="29" s="1"/>
  <c r="F18" i="29" s="1"/>
  <c r="F19" i="29" s="1"/>
  <c r="F20" i="29" s="1"/>
  <c r="F21" i="29" s="1"/>
  <c r="F22" i="29" s="1"/>
  <c r="F23" i="29" s="1"/>
  <c r="F24" i="29" s="1"/>
  <c r="F25" i="29" s="1"/>
  <c r="F26" i="29" s="1"/>
  <c r="F27" i="29" s="1"/>
  <c r="F28" i="29" s="1"/>
  <c r="F29" i="29" s="1"/>
  <c r="F30" i="29" s="1"/>
  <c r="F31" i="29" s="1"/>
  <c r="F32" i="29" s="1"/>
  <c r="F33" i="29" s="1"/>
  <c r="F34" i="29" s="1"/>
  <c r="F35" i="29" s="1"/>
  <c r="D6" i="29"/>
  <c r="D7" i="29" s="1"/>
  <c r="D8" i="29" s="1"/>
  <c r="D9" i="29" s="1"/>
  <c r="D10" i="29" s="1"/>
  <c r="D11" i="29" s="1"/>
  <c r="D12" i="29" s="1"/>
  <c r="D13" i="29" s="1"/>
  <c r="D14" i="29" s="1"/>
  <c r="D15" i="29" s="1"/>
  <c r="D16" i="29" s="1"/>
  <c r="D17" i="29" s="1"/>
  <c r="D18" i="29" s="1"/>
  <c r="D19" i="29" s="1"/>
  <c r="D20" i="29" s="1"/>
  <c r="D21" i="29" s="1"/>
  <c r="D22" i="29" s="1"/>
  <c r="D23" i="29" s="1"/>
  <c r="D24" i="29" s="1"/>
  <c r="D25" i="29" s="1"/>
  <c r="D26" i="29" s="1"/>
  <c r="D27" i="29" s="1"/>
  <c r="D28" i="29" s="1"/>
  <c r="D29" i="29" s="1"/>
  <c r="D30" i="29" s="1"/>
  <c r="D31" i="29" s="1"/>
  <c r="D32" i="29" s="1"/>
  <c r="D33" i="29" s="1"/>
  <c r="D34" i="29" s="1"/>
  <c r="D35" i="29" s="1"/>
  <c r="F7" i="28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7" i="27"/>
  <c r="F8" i="27" s="1"/>
  <c r="F9" i="27" s="1"/>
  <c r="F10" i="27" s="1"/>
  <c r="F11" i="27" s="1"/>
  <c r="F12" i="27" s="1"/>
  <c r="F13" i="27" s="1"/>
  <c r="F14" i="27" s="1"/>
  <c r="F15" i="27" s="1"/>
  <c r="F16" i="27" s="1"/>
  <c r="F17" i="27" s="1"/>
  <c r="F18" i="27" s="1"/>
  <c r="F19" i="27" s="1"/>
  <c r="F20" i="27" s="1"/>
  <c r="F21" i="27" s="1"/>
  <c r="F22" i="27" s="1"/>
  <c r="F23" i="27" s="1"/>
  <c r="F24" i="27" s="1"/>
  <c r="F25" i="27" s="1"/>
  <c r="F26" i="27" s="1"/>
  <c r="F27" i="27" s="1"/>
  <c r="F28" i="27" s="1"/>
  <c r="F29" i="27" s="1"/>
  <c r="F30" i="27" s="1"/>
  <c r="F31" i="27" s="1"/>
  <c r="F32" i="27" s="1"/>
  <c r="F33" i="27" s="1"/>
  <c r="F34" i="27" s="1"/>
  <c r="F35" i="27" s="1"/>
  <c r="D7" i="25"/>
  <c r="D6" i="25"/>
  <c r="F7" i="25" s="1"/>
  <c r="F7" i="24"/>
  <c r="F8" i="24" s="1"/>
  <c r="F9" i="24" s="1"/>
  <c r="F10" i="24" s="1"/>
  <c r="F11" i="24" s="1"/>
  <c r="F12" i="24" s="1"/>
  <c r="F13" i="24" s="1"/>
  <c r="F14" i="24" s="1"/>
  <c r="F15" i="24" s="1"/>
  <c r="F16" i="24" s="1"/>
  <c r="F17" i="24" s="1"/>
  <c r="F18" i="24" s="1"/>
  <c r="F19" i="24" s="1"/>
  <c r="F20" i="24" s="1"/>
  <c r="F21" i="24" s="1"/>
  <c r="F22" i="24" s="1"/>
  <c r="F23" i="24" s="1"/>
  <c r="F24" i="24" s="1"/>
  <c r="F25" i="24" s="1"/>
  <c r="F26" i="24" s="1"/>
  <c r="F27" i="24" s="1"/>
  <c r="F28" i="24" s="1"/>
  <c r="F29" i="24" s="1"/>
  <c r="F30" i="24" s="1"/>
  <c r="F31" i="24" s="1"/>
  <c r="F32" i="24" s="1"/>
  <c r="F33" i="24" s="1"/>
  <c r="F34" i="24" s="1"/>
  <c r="F35" i="24" s="1"/>
  <c r="D6" i="24"/>
  <c r="D7" i="24" s="1"/>
  <c r="D8" i="24" s="1"/>
  <c r="D9" i="24" s="1"/>
  <c r="D10" i="24" s="1"/>
  <c r="D11" i="24" s="1"/>
  <c r="D12" i="24" s="1"/>
  <c r="D13" i="24" s="1"/>
  <c r="D14" i="24" s="1"/>
  <c r="D15" i="24" s="1"/>
  <c r="D16" i="24" s="1"/>
  <c r="D17" i="24" s="1"/>
  <c r="D18" i="24" s="1"/>
  <c r="D19" i="24" s="1"/>
  <c r="D20" i="24" s="1"/>
  <c r="D21" i="24" s="1"/>
  <c r="D22" i="24" s="1"/>
  <c r="D23" i="24" s="1"/>
  <c r="D24" i="24" s="1"/>
  <c r="D25" i="24" s="1"/>
  <c r="D26" i="24" s="1"/>
  <c r="D27" i="24" s="1"/>
  <c r="D28" i="24" s="1"/>
  <c r="D29" i="24" s="1"/>
  <c r="D30" i="24" s="1"/>
  <c r="D31" i="24" s="1"/>
  <c r="D32" i="24" s="1"/>
  <c r="D33" i="24" s="1"/>
  <c r="D34" i="24" s="1"/>
  <c r="D35" i="24" s="1"/>
  <c r="F7" i="23"/>
  <c r="F8" i="23" s="1"/>
  <c r="F9" i="23" s="1"/>
  <c r="F10" i="23" s="1"/>
  <c r="F11" i="23" s="1"/>
  <c r="F12" i="23" s="1"/>
  <c r="F13" i="23" s="1"/>
  <c r="F14" i="23" s="1"/>
  <c r="F15" i="23" s="1"/>
  <c r="F16" i="23" s="1"/>
  <c r="F17" i="23" s="1"/>
  <c r="F18" i="23" s="1"/>
  <c r="F19" i="23" s="1"/>
  <c r="F20" i="23" s="1"/>
  <c r="F21" i="23" s="1"/>
  <c r="F22" i="23" s="1"/>
  <c r="F23" i="23" s="1"/>
  <c r="F24" i="23" s="1"/>
  <c r="F25" i="23" s="1"/>
  <c r="F26" i="23" s="1"/>
  <c r="F27" i="23" s="1"/>
  <c r="F28" i="23" s="1"/>
  <c r="F29" i="23" s="1"/>
  <c r="F30" i="23" s="1"/>
  <c r="F31" i="23" s="1"/>
  <c r="F32" i="23" s="1"/>
  <c r="F33" i="23" s="1"/>
  <c r="F34" i="23" s="1"/>
  <c r="F35" i="23" s="1"/>
  <c r="D6" i="23"/>
  <c r="D7" i="23" s="1"/>
  <c r="D8" i="23" s="1"/>
  <c r="D9" i="23" s="1"/>
  <c r="D10" i="23" s="1"/>
  <c r="D11" i="23" s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F7" i="21"/>
  <c r="F8" i="21" s="1"/>
  <c r="F9" i="21" s="1"/>
  <c r="F10" i="21" s="1"/>
  <c r="F11" i="21" s="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7" i="20"/>
  <c r="F8" i="20" s="1"/>
  <c r="F9" i="20" s="1"/>
  <c r="F10" i="20" s="1"/>
  <c r="F11" i="20" s="1"/>
  <c r="F12" i="20" s="1"/>
  <c r="F13" i="20" s="1"/>
  <c r="F14" i="20" s="1"/>
  <c r="F15" i="20" s="1"/>
  <c r="F16" i="20" s="1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D6" i="20"/>
  <c r="D7" i="20" s="1"/>
  <c r="D8" i="20" s="1"/>
  <c r="D9" i="20" s="1"/>
  <c r="D10" i="20" s="1"/>
  <c r="D11" i="20" s="1"/>
  <c r="D12" i="20" s="1"/>
  <c r="D13" i="20" s="1"/>
  <c r="D14" i="20" s="1"/>
  <c r="D15" i="20" s="1"/>
  <c r="D16" i="20" s="1"/>
  <c r="D17" i="20" s="1"/>
  <c r="D18" i="20" s="1"/>
  <c r="D19" i="20" s="1"/>
  <c r="D20" i="20" s="1"/>
  <c r="D21" i="20" s="1"/>
  <c r="D22" i="20" s="1"/>
  <c r="D23" i="20" s="1"/>
  <c r="D24" i="20" s="1"/>
  <c r="D25" i="20" s="1"/>
  <c r="D26" i="20" s="1"/>
  <c r="D27" i="20" s="1"/>
  <c r="D28" i="20" s="1"/>
  <c r="D29" i="20" s="1"/>
  <c r="D30" i="20" s="1"/>
  <c r="D31" i="20" s="1"/>
  <c r="D32" i="20" s="1"/>
  <c r="D33" i="20" s="1"/>
  <c r="D34" i="20" s="1"/>
  <c r="D35" i="20" s="1"/>
  <c r="F7" i="18"/>
  <c r="F8" i="18" s="1"/>
  <c r="F9" i="18" s="1"/>
  <c r="F10" i="18" s="1"/>
  <c r="F11" i="18" s="1"/>
  <c r="F12" i="18" s="1"/>
  <c r="F13" i="18" s="1"/>
  <c r="F14" i="18" s="1"/>
  <c r="F15" i="18" s="1"/>
  <c r="F16" i="18" s="1"/>
  <c r="F17" i="18" s="1"/>
  <c r="F18" i="18" s="1"/>
  <c r="F19" i="18" s="1"/>
  <c r="F20" i="18" s="1"/>
  <c r="F21" i="18" s="1"/>
  <c r="F22" i="18" s="1"/>
  <c r="F23" i="18" s="1"/>
  <c r="F24" i="18" s="1"/>
  <c r="F25" i="18" s="1"/>
  <c r="F26" i="18" s="1"/>
  <c r="F27" i="18" s="1"/>
  <c r="F28" i="18" s="1"/>
  <c r="F29" i="18" s="1"/>
  <c r="F30" i="18" s="1"/>
  <c r="F31" i="18" s="1"/>
  <c r="F32" i="18" s="1"/>
  <c r="F33" i="18" s="1"/>
  <c r="F34" i="18" s="1"/>
  <c r="F35" i="18" s="1"/>
  <c r="F7" i="17"/>
  <c r="F8" i="17" s="1"/>
  <c r="F9" i="17" s="1"/>
  <c r="F10" i="17" s="1"/>
  <c r="F11" i="17" s="1"/>
  <c r="F12" i="17" s="1"/>
  <c r="F13" i="17" s="1"/>
  <c r="F14" i="17" s="1"/>
  <c r="F15" i="17" s="1"/>
  <c r="F16" i="17" s="1"/>
  <c r="F17" i="17" s="1"/>
  <c r="F18" i="17" s="1"/>
  <c r="F19" i="17" s="1"/>
  <c r="F20" i="17" s="1"/>
  <c r="F21" i="17" s="1"/>
  <c r="F22" i="17" s="1"/>
  <c r="F23" i="17" s="1"/>
  <c r="F24" i="17" s="1"/>
  <c r="F25" i="17" s="1"/>
  <c r="F26" i="17" s="1"/>
  <c r="F27" i="17" s="1"/>
  <c r="F28" i="17" s="1"/>
  <c r="F29" i="17" s="1"/>
  <c r="F30" i="17" s="1"/>
  <c r="F31" i="17" s="1"/>
  <c r="F32" i="17" s="1"/>
  <c r="F33" i="17" s="1"/>
  <c r="F34" i="17" s="1"/>
  <c r="F35" i="17" s="1"/>
  <c r="F7" i="16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D6" i="16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D23" i="16" s="1"/>
  <c r="D24" i="16" s="1"/>
  <c r="D25" i="16" s="1"/>
  <c r="D26" i="16" s="1"/>
  <c r="D27" i="16" s="1"/>
  <c r="D28" i="16" s="1"/>
  <c r="D29" i="16" s="1"/>
  <c r="D30" i="16" s="1"/>
  <c r="D31" i="16" s="1"/>
  <c r="D32" i="16" s="1"/>
  <c r="D33" i="16" s="1"/>
  <c r="D34" i="16" s="1"/>
  <c r="D35" i="16" s="1"/>
  <c r="D5" i="15"/>
  <c r="F7" i="14"/>
  <c r="F8" i="14" s="1"/>
  <c r="F9" i="14" s="1"/>
  <c r="F10" i="14" s="1"/>
  <c r="F11" i="14" s="1"/>
  <c r="F12" i="14" s="1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 s="1"/>
  <c r="F26" i="14" s="1"/>
  <c r="F27" i="14" s="1"/>
  <c r="F28" i="14" s="1"/>
  <c r="F29" i="14" s="1"/>
  <c r="F30" i="14" s="1"/>
  <c r="F31" i="14" s="1"/>
  <c r="F32" i="14" s="1"/>
  <c r="F33" i="14" s="1"/>
  <c r="F34" i="14" s="1"/>
  <c r="F35" i="14" s="1"/>
  <c r="D6" i="14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D32" i="14" s="1"/>
  <c r="D33" i="14" s="1"/>
  <c r="D34" i="14" s="1"/>
  <c r="D35" i="14" s="1"/>
  <c r="D5" i="13"/>
  <c r="F7" i="26"/>
  <c r="F8" i="26" s="1"/>
  <c r="F9" i="26" s="1"/>
  <c r="F10" i="26" s="1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F22" i="26" s="1"/>
  <c r="F23" i="26" s="1"/>
  <c r="F24" i="26" s="1"/>
  <c r="F25" i="26" s="1"/>
  <c r="F26" i="26" s="1"/>
  <c r="F27" i="26" s="1"/>
  <c r="F28" i="26" s="1"/>
  <c r="F29" i="26" s="1"/>
  <c r="F30" i="26" s="1"/>
  <c r="F31" i="26" s="1"/>
  <c r="F32" i="26" s="1"/>
  <c r="F33" i="26" s="1"/>
  <c r="F34" i="26" s="1"/>
  <c r="F35" i="26" s="1"/>
  <c r="D6" i="26"/>
  <c r="D7" i="26" s="1"/>
  <c r="D8" i="26" s="1"/>
  <c r="D9" i="26" s="1"/>
  <c r="D10" i="26" s="1"/>
  <c r="D11" i="26" s="1"/>
  <c r="D12" i="26" s="1"/>
  <c r="D13" i="26" s="1"/>
  <c r="D14" i="26" s="1"/>
  <c r="D15" i="26" s="1"/>
  <c r="D16" i="26" s="1"/>
  <c r="D17" i="26" s="1"/>
  <c r="D18" i="26" s="1"/>
  <c r="D19" i="26" s="1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D30" i="26" s="1"/>
  <c r="D31" i="26" s="1"/>
  <c r="D32" i="26" s="1"/>
  <c r="D33" i="26" s="1"/>
  <c r="D34" i="26" s="1"/>
  <c r="D35" i="26" s="1"/>
  <c r="L9" i="8"/>
  <c r="E6" i="11"/>
  <c r="H9" i="8" s="1"/>
  <c r="G7" i="10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E6" i="10"/>
  <c r="G9" i="8" s="1"/>
  <c r="L8" i="8"/>
  <c r="K8" i="8"/>
  <c r="J8" i="8"/>
  <c r="H8" i="8"/>
  <c r="G8" i="8"/>
  <c r="F12" i="8"/>
  <c r="F16" i="8"/>
  <c r="F8" i="8"/>
  <c r="J9" i="8"/>
  <c r="E6" i="9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F38" i="8" s="1"/>
  <c r="L9" i="4"/>
  <c r="K9" i="4"/>
  <c r="H13" i="4"/>
  <c r="H9" i="4"/>
  <c r="G18" i="4"/>
  <c r="G9" i="4"/>
  <c r="F10" i="4"/>
  <c r="F11" i="4"/>
  <c r="F18" i="4"/>
  <c r="F19" i="4"/>
  <c r="F22" i="4"/>
  <c r="F23" i="4"/>
  <c r="F26" i="4"/>
  <c r="F9" i="4"/>
  <c r="E6" i="7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H39" i="4" s="1"/>
  <c r="G7" i="7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K10" i="4"/>
  <c r="E6" i="6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G39" i="4" s="1"/>
  <c r="J9" i="4"/>
  <c r="J10" i="4"/>
  <c r="E6" i="5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F39" i="4" s="1"/>
  <c r="S8" i="2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G17" i="4" l="1"/>
  <c r="F31" i="8"/>
  <c r="F15" i="8"/>
  <c r="D8" i="25"/>
  <c r="F8" i="25"/>
  <c r="F28" i="8"/>
  <c r="G14" i="4"/>
  <c r="D6" i="13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F6" i="13"/>
  <c r="F7" i="13" s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2" i="8"/>
  <c r="G30" i="4"/>
  <c r="G11" i="4"/>
  <c r="F24" i="8"/>
  <c r="F10" i="8"/>
  <c r="G38" i="4"/>
  <c r="G13" i="4"/>
  <c r="F15" i="4"/>
  <c r="G25" i="4"/>
  <c r="G10" i="4"/>
  <c r="F23" i="8"/>
  <c r="F27" i="8"/>
  <c r="F11" i="8"/>
  <c r="F14" i="4"/>
  <c r="G22" i="4"/>
  <c r="F36" i="8"/>
  <c r="F20" i="8"/>
  <c r="F31" i="4"/>
  <c r="F12" i="4"/>
  <c r="G21" i="4"/>
  <c r="H21" i="4"/>
  <c r="F35" i="8"/>
  <c r="F19" i="8"/>
  <c r="E7" i="11"/>
  <c r="D6" i="15"/>
  <c r="D7" i="15" s="1"/>
  <c r="D8" i="15" s="1"/>
  <c r="D9" i="15" s="1"/>
  <c r="D10" i="15" s="1"/>
  <c r="D11" i="15" s="1"/>
  <c r="D12" i="15" s="1"/>
  <c r="D13" i="15" s="1"/>
  <c r="D14" i="15" s="1"/>
  <c r="D15" i="15" s="1"/>
  <c r="D16" i="15" s="1"/>
  <c r="D17" i="15" s="1"/>
  <c r="D18" i="15" s="1"/>
  <c r="D19" i="15" s="1"/>
  <c r="D20" i="15" s="1"/>
  <c r="D21" i="15" s="1"/>
  <c r="D22" i="15" s="1"/>
  <c r="D23" i="15" s="1"/>
  <c r="D24" i="15" s="1"/>
  <c r="D25" i="15" s="1"/>
  <c r="D26" i="15" s="1"/>
  <c r="D27" i="15" s="1"/>
  <c r="D28" i="15" s="1"/>
  <c r="D29" i="15" s="1"/>
  <c r="D30" i="15" s="1"/>
  <c r="D31" i="15" s="1"/>
  <c r="D32" i="15" s="1"/>
  <c r="D33" i="15" s="1"/>
  <c r="D34" i="15" s="1"/>
  <c r="D35" i="15" s="1"/>
  <c r="F6" i="15"/>
  <c r="F7" i="15" s="1"/>
  <c r="F8" i="15" s="1"/>
  <c r="F9" i="15" s="1"/>
  <c r="F10" i="15" s="1"/>
  <c r="F11" i="15" s="1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29" i="15" s="1"/>
  <c r="F30" i="15" s="1"/>
  <c r="F31" i="15" s="1"/>
  <c r="F32" i="15" s="1"/>
  <c r="F33" i="15" s="1"/>
  <c r="F34" i="15" s="1"/>
  <c r="F35" i="15" s="1"/>
  <c r="F38" i="4"/>
  <c r="F30" i="4"/>
  <c r="G37" i="4"/>
  <c r="G29" i="4"/>
  <c r="H36" i="4"/>
  <c r="H28" i="4"/>
  <c r="H20" i="4"/>
  <c r="H12" i="4"/>
  <c r="H29" i="4"/>
  <c r="F37" i="4"/>
  <c r="F29" i="4"/>
  <c r="F21" i="4"/>
  <c r="F13" i="4"/>
  <c r="G36" i="4"/>
  <c r="G28" i="4"/>
  <c r="G20" i="4"/>
  <c r="G12" i="4"/>
  <c r="H35" i="4"/>
  <c r="H27" i="4"/>
  <c r="H19" i="4"/>
  <c r="H11" i="4"/>
  <c r="F34" i="8"/>
  <c r="F26" i="8"/>
  <c r="F18" i="8"/>
  <c r="H37" i="4"/>
  <c r="F36" i="4"/>
  <c r="F28" i="4"/>
  <c r="F20" i="4"/>
  <c r="G35" i="4"/>
  <c r="G27" i="4"/>
  <c r="G19" i="4"/>
  <c r="H34" i="4"/>
  <c r="H26" i="4"/>
  <c r="H18" i="4"/>
  <c r="H10" i="4"/>
  <c r="F33" i="8"/>
  <c r="F25" i="8"/>
  <c r="F17" i="8"/>
  <c r="F9" i="8"/>
  <c r="F35" i="4"/>
  <c r="F27" i="4"/>
  <c r="G34" i="4"/>
  <c r="G26" i="4"/>
  <c r="H33" i="4"/>
  <c r="H25" i="4"/>
  <c r="H17" i="4"/>
  <c r="H32" i="4"/>
  <c r="H24" i="4"/>
  <c r="E7" i="10"/>
  <c r="F34" i="4"/>
  <c r="G33" i="4"/>
  <c r="H16" i="4"/>
  <c r="F33" i="4"/>
  <c r="F25" i="4"/>
  <c r="F17" i="4"/>
  <c r="G32" i="4"/>
  <c r="G24" i="4"/>
  <c r="G16" i="4"/>
  <c r="H31" i="4"/>
  <c r="H23" i="4"/>
  <c r="H15" i="4"/>
  <c r="F30" i="8"/>
  <c r="F22" i="8"/>
  <c r="F14" i="8"/>
  <c r="F32" i="4"/>
  <c r="F24" i="4"/>
  <c r="F16" i="4"/>
  <c r="G31" i="4"/>
  <c r="G23" i="4"/>
  <c r="G15" i="4"/>
  <c r="H38" i="4"/>
  <c r="H30" i="4"/>
  <c r="H22" i="4"/>
  <c r="H14" i="4"/>
  <c r="F37" i="8"/>
  <c r="F29" i="8"/>
  <c r="F21" i="8"/>
  <c r="F13" i="8"/>
  <c r="P6" i="12"/>
  <c r="P7" i="12" s="1"/>
  <c r="P8" i="12" s="1"/>
  <c r="P9" i="12" s="1"/>
  <c r="P10" i="12" s="1"/>
  <c r="P11" i="12" s="1"/>
  <c r="P12" i="12" s="1"/>
  <c r="P13" i="12" s="1"/>
  <c r="P14" i="12" s="1"/>
  <c r="P15" i="12" s="1"/>
  <c r="P16" i="12" s="1"/>
  <c r="P17" i="12" s="1"/>
  <c r="P18" i="12" s="1"/>
  <c r="P19" i="12" s="1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P33" i="12" s="1"/>
  <c r="P34" i="12" s="1"/>
  <c r="D9" i="25" l="1"/>
  <c r="F9" i="25"/>
  <c r="H10" i="8"/>
  <c r="E8" i="11"/>
  <c r="T7" i="2"/>
  <c r="U7" i="2"/>
  <c r="T16" i="2"/>
  <c r="U16" i="2"/>
  <c r="T30" i="2"/>
  <c r="U30" i="2"/>
  <c r="T13" i="2"/>
  <c r="U13" i="2"/>
  <c r="T8" i="2"/>
  <c r="U8" i="2"/>
  <c r="T15" i="2"/>
  <c r="U15" i="2"/>
  <c r="T20" i="2"/>
  <c r="U20" i="2"/>
  <c r="T22" i="2"/>
  <c r="U22" i="2"/>
  <c r="T21" i="2"/>
  <c r="U21" i="2"/>
  <c r="U12" i="2"/>
  <c r="T12" i="2"/>
  <c r="U35" i="2"/>
  <c r="T35" i="2"/>
  <c r="U27" i="2"/>
  <c r="T27" i="2"/>
  <c r="U19" i="2"/>
  <c r="T19" i="2"/>
  <c r="U11" i="2"/>
  <c r="T11" i="2"/>
  <c r="T32" i="2"/>
  <c r="U32" i="2"/>
  <c r="T23" i="2"/>
  <c r="U23" i="2"/>
  <c r="T14" i="2"/>
  <c r="U14" i="2"/>
  <c r="T29" i="2"/>
  <c r="U29" i="2"/>
  <c r="U34" i="2"/>
  <c r="T34" i="2"/>
  <c r="U26" i="2"/>
  <c r="T26" i="2"/>
  <c r="T18" i="2"/>
  <c r="U18" i="2"/>
  <c r="U10" i="2"/>
  <c r="T10" i="2"/>
  <c r="T24" i="2"/>
  <c r="U24" i="2"/>
  <c r="T31" i="2"/>
  <c r="U31" i="2"/>
  <c r="U6" i="2"/>
  <c r="T6" i="2"/>
  <c r="U36" i="2"/>
  <c r="T36" i="2"/>
  <c r="U28" i="2"/>
  <c r="T28" i="2"/>
  <c r="T33" i="2"/>
  <c r="U33" i="2"/>
  <c r="T25" i="2"/>
  <c r="U25" i="2"/>
  <c r="T17" i="2"/>
  <c r="U17" i="2"/>
  <c r="T9" i="2"/>
  <c r="U9" i="2"/>
  <c r="G10" i="8"/>
  <c r="E8" i="10"/>
  <c r="G7" i="5"/>
  <c r="G7" i="6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7" i="9"/>
  <c r="O6" i="12"/>
  <c r="O7" i="12" s="1"/>
  <c r="O8" i="12" s="1"/>
  <c r="O9" i="12" s="1"/>
  <c r="O10" i="12" s="1"/>
  <c r="O11" i="12" s="1"/>
  <c r="O12" i="12" s="1"/>
  <c r="O13" i="12" s="1"/>
  <c r="O14" i="12" s="1"/>
  <c r="O15" i="12" s="1"/>
  <c r="O16" i="12" s="1"/>
  <c r="O17" i="12" s="1"/>
  <c r="O18" i="12" s="1"/>
  <c r="O19" i="12" s="1"/>
  <c r="O20" i="12" s="1"/>
  <c r="O21" i="12" s="1"/>
  <c r="O22" i="12" s="1"/>
  <c r="O23" i="12" s="1"/>
  <c r="O24" i="12" s="1"/>
  <c r="O25" i="12" s="1"/>
  <c r="O26" i="12" s="1"/>
  <c r="O27" i="12" s="1"/>
  <c r="O28" i="12" s="1"/>
  <c r="O29" i="12" s="1"/>
  <c r="O30" i="12" s="1"/>
  <c r="O31" i="12" s="1"/>
  <c r="O32" i="12" s="1"/>
  <c r="O33" i="12" s="1"/>
  <c r="O34" i="12" s="1"/>
  <c r="N6" i="12"/>
  <c r="N7" i="12" s="1"/>
  <c r="N8" i="12" s="1"/>
  <c r="N9" i="12" s="1"/>
  <c r="N10" i="12" s="1"/>
  <c r="N11" i="12" s="1"/>
  <c r="N12" i="12" s="1"/>
  <c r="N13" i="12" s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N32" i="12" s="1"/>
  <c r="N33" i="12" s="1"/>
  <c r="N34" i="12" s="1"/>
  <c r="G7" i="11"/>
  <c r="H11" i="8" l="1"/>
  <c r="E9" i="11"/>
  <c r="D10" i="25"/>
  <c r="F10" i="25"/>
  <c r="G8" i="5"/>
  <c r="J11" i="4"/>
  <c r="G8" i="6"/>
  <c r="K11" i="4"/>
  <c r="G8" i="9"/>
  <c r="J10" i="8"/>
  <c r="G11" i="8"/>
  <c r="E9" i="10"/>
  <c r="G8" i="11"/>
  <c r="L10" i="8"/>
  <c r="D11" i="25" l="1"/>
  <c r="F11" i="25"/>
  <c r="H12" i="8"/>
  <c r="E10" i="11"/>
  <c r="G9" i="9"/>
  <c r="J11" i="8"/>
  <c r="G9" i="6"/>
  <c r="K12" i="4"/>
  <c r="G12" i="8"/>
  <c r="E10" i="10"/>
  <c r="G9" i="5"/>
  <c r="J12" i="4"/>
  <c r="G9" i="11"/>
  <c r="L11" i="8"/>
  <c r="J7" i="34"/>
  <c r="J8" i="34" s="1"/>
  <c r="J9" i="34" s="1"/>
  <c r="J10" i="34" s="1"/>
  <c r="J11" i="34" s="1"/>
  <c r="J12" i="34" s="1"/>
  <c r="J13" i="34" s="1"/>
  <c r="J14" i="34" s="1"/>
  <c r="J15" i="34" s="1"/>
  <c r="J16" i="34" s="1"/>
  <c r="J17" i="34" s="1"/>
  <c r="J18" i="34" s="1"/>
  <c r="J19" i="34" s="1"/>
  <c r="J20" i="34" s="1"/>
  <c r="J21" i="34" s="1"/>
  <c r="J22" i="34" s="1"/>
  <c r="J23" i="34" s="1"/>
  <c r="J24" i="34" s="1"/>
  <c r="J25" i="34" s="1"/>
  <c r="J26" i="34" s="1"/>
  <c r="J27" i="34" s="1"/>
  <c r="J28" i="34" s="1"/>
  <c r="J29" i="34" s="1"/>
  <c r="J30" i="34" s="1"/>
  <c r="J31" i="34" s="1"/>
  <c r="J32" i="34" s="1"/>
  <c r="J33" i="34" s="1"/>
  <c r="J34" i="34" s="1"/>
  <c r="J35" i="34" s="1"/>
  <c r="J36" i="34" s="1"/>
  <c r="F5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6" i="19"/>
  <c r="K10" i="8"/>
  <c r="K11" i="8"/>
  <c r="K12" i="8"/>
  <c r="K13" i="8"/>
  <c r="K14" i="8"/>
  <c r="K15" i="8"/>
  <c r="K16" i="8"/>
  <c r="K17" i="8"/>
  <c r="K18" i="8"/>
  <c r="K19" i="8"/>
  <c r="K9" i="8"/>
  <c r="E11" i="11" l="1"/>
  <c r="H13" i="8"/>
  <c r="D12" i="25"/>
  <c r="F12" i="25"/>
  <c r="G10" i="5"/>
  <c r="J13" i="4"/>
  <c r="E11" i="10"/>
  <c r="G13" i="8"/>
  <c r="G10" i="6"/>
  <c r="K13" i="4"/>
  <c r="G10" i="9"/>
  <c r="J12" i="8"/>
  <c r="M7" i="34"/>
  <c r="G10" i="11"/>
  <c r="L12" i="8"/>
  <c r="AC34" i="12"/>
  <c r="AC33" i="12"/>
  <c r="AC32" i="12"/>
  <c r="AC31" i="12"/>
  <c r="AC30" i="12"/>
  <c r="AC29" i="12"/>
  <c r="AC28" i="12"/>
  <c r="AC27" i="12"/>
  <c r="AC26" i="12"/>
  <c r="AC25" i="12"/>
  <c r="AC24" i="12"/>
  <c r="AC23" i="12"/>
  <c r="AC22" i="12"/>
  <c r="AC21" i="12"/>
  <c r="AC20" i="12"/>
  <c r="AC19" i="12"/>
  <c r="AC18" i="12"/>
  <c r="AC17" i="12"/>
  <c r="AC16" i="12"/>
  <c r="AC15" i="12"/>
  <c r="AC14" i="12"/>
  <c r="AC13" i="12"/>
  <c r="AC12" i="12"/>
  <c r="AC11" i="12"/>
  <c r="AC10" i="12"/>
  <c r="AC9" i="12"/>
  <c r="AC8" i="12"/>
  <c r="AC7" i="12"/>
  <c r="AC6" i="12"/>
  <c r="AC5" i="12"/>
  <c r="AC4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  <c r="AB7" i="12"/>
  <c r="AB6" i="12"/>
  <c r="AB5" i="12"/>
  <c r="AB4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AA8" i="12"/>
  <c r="AA7" i="12"/>
  <c r="AA6" i="12"/>
  <c r="AA5" i="12"/>
  <c r="AA4" i="12"/>
  <c r="Z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Y6" i="12"/>
  <c r="Y5" i="12"/>
  <c r="U5" i="12"/>
  <c r="U6" i="12" s="1"/>
  <c r="U7" i="12" s="1"/>
  <c r="U8" i="12" s="1"/>
  <c r="U9" i="12" s="1"/>
  <c r="U10" i="12" s="1"/>
  <c r="U11" i="12" s="1"/>
  <c r="U12" i="12" s="1"/>
  <c r="U13" i="12" s="1"/>
  <c r="U14" i="12" s="1"/>
  <c r="U15" i="12" s="1"/>
  <c r="U16" i="12" s="1"/>
  <c r="U17" i="12" s="1"/>
  <c r="U18" i="12" s="1"/>
  <c r="U19" i="12" s="1"/>
  <c r="U20" i="12" s="1"/>
  <c r="U21" i="12" s="1"/>
  <c r="U22" i="12" s="1"/>
  <c r="U23" i="12" s="1"/>
  <c r="U24" i="12" s="1"/>
  <c r="U25" i="12" s="1"/>
  <c r="U26" i="12" s="1"/>
  <c r="U27" i="12" s="1"/>
  <c r="U28" i="12" s="1"/>
  <c r="U29" i="12" s="1"/>
  <c r="U30" i="12" s="1"/>
  <c r="U31" i="12" s="1"/>
  <c r="U32" i="12" s="1"/>
  <c r="U33" i="12" s="1"/>
  <c r="U34" i="12" s="1"/>
  <c r="D13" i="25" l="1"/>
  <c r="F13" i="25"/>
  <c r="E12" i="11"/>
  <c r="H14" i="8"/>
  <c r="Z8" i="12"/>
  <c r="Z14" i="12"/>
  <c r="G11" i="6"/>
  <c r="K14" i="4"/>
  <c r="G11" i="9"/>
  <c r="J13" i="8"/>
  <c r="E12" i="10"/>
  <c r="G14" i="8"/>
  <c r="G11" i="5"/>
  <c r="J14" i="4"/>
  <c r="G11" i="11"/>
  <c r="L13" i="8"/>
  <c r="K20" i="8"/>
  <c r="Z20" i="12"/>
  <c r="Z15" i="12"/>
  <c r="Z33" i="12"/>
  <c r="Z9" i="12"/>
  <c r="Z10" i="12"/>
  <c r="Z16" i="12"/>
  <c r="Z22" i="12"/>
  <c r="Z28" i="12"/>
  <c r="Z34" i="12"/>
  <c r="Z21" i="12"/>
  <c r="Z11" i="12"/>
  <c r="Z17" i="12"/>
  <c r="Z23" i="12"/>
  <c r="Z29" i="12"/>
  <c r="Z26" i="12"/>
  <c r="Z32" i="12"/>
  <c r="Z27" i="12"/>
  <c r="Z6" i="12"/>
  <c r="Z12" i="12"/>
  <c r="Z18" i="12"/>
  <c r="Z24" i="12"/>
  <c r="Z30" i="12"/>
  <c r="Z7" i="12"/>
  <c r="Z13" i="12"/>
  <c r="Z19" i="12"/>
  <c r="Z25" i="12"/>
  <c r="Z31" i="12"/>
  <c r="G12" i="33"/>
  <c r="G18" i="33"/>
  <c r="G24" i="33"/>
  <c r="G6" i="33"/>
  <c r="G7" i="33"/>
  <c r="G9" i="33"/>
  <c r="G10" i="33"/>
  <c r="G11" i="33"/>
  <c r="G13" i="33"/>
  <c r="G15" i="33"/>
  <c r="G16" i="33"/>
  <c r="G17" i="33"/>
  <c r="G19" i="33"/>
  <c r="G21" i="33"/>
  <c r="G22" i="33"/>
  <c r="G23" i="33"/>
  <c r="G27" i="33"/>
  <c r="G28" i="33"/>
  <c r="G29" i="33"/>
  <c r="G33" i="33"/>
  <c r="G34" i="33"/>
  <c r="G35" i="33"/>
  <c r="F7" i="31"/>
  <c r="F13" i="31"/>
  <c r="F19" i="31"/>
  <c r="F25" i="31"/>
  <c r="F31" i="31"/>
  <c r="L6" i="31"/>
  <c r="F8" i="31"/>
  <c r="F9" i="31"/>
  <c r="F10" i="31"/>
  <c r="F14" i="31"/>
  <c r="F15" i="31"/>
  <c r="F16" i="31"/>
  <c r="F18" i="31"/>
  <c r="F20" i="31"/>
  <c r="F21" i="31"/>
  <c r="F22" i="31"/>
  <c r="F23" i="31"/>
  <c r="F26" i="31"/>
  <c r="F27" i="31"/>
  <c r="F28" i="31"/>
  <c r="F29" i="31"/>
  <c r="F32" i="31"/>
  <c r="F33" i="31"/>
  <c r="F34" i="31"/>
  <c r="F35" i="31"/>
  <c r="F6" i="31"/>
  <c r="G15" i="30"/>
  <c r="G17" i="30"/>
  <c r="G21" i="30"/>
  <c r="G23" i="30"/>
  <c r="G33" i="30"/>
  <c r="G35" i="30"/>
  <c r="G7" i="30"/>
  <c r="G8" i="30"/>
  <c r="G10" i="30"/>
  <c r="G12" i="30"/>
  <c r="G13" i="30"/>
  <c r="G14" i="30"/>
  <c r="G16" i="30"/>
  <c r="G18" i="30"/>
  <c r="G19" i="30"/>
  <c r="G20" i="30"/>
  <c r="G22" i="30"/>
  <c r="G24" i="30"/>
  <c r="G25" i="30"/>
  <c r="G26" i="30"/>
  <c r="G28" i="30"/>
  <c r="G30" i="30"/>
  <c r="G31" i="30"/>
  <c r="G32" i="30"/>
  <c r="G34" i="30"/>
  <c r="G6" i="30"/>
  <c r="G16" i="29"/>
  <c r="G22" i="29"/>
  <c r="G34" i="29"/>
  <c r="G9" i="29"/>
  <c r="G11" i="29"/>
  <c r="G12" i="29"/>
  <c r="G15" i="29"/>
  <c r="G17" i="29"/>
  <c r="G18" i="29"/>
  <c r="G19" i="29"/>
  <c r="G21" i="29"/>
  <c r="G23" i="29"/>
  <c r="G24" i="29"/>
  <c r="G27" i="29"/>
  <c r="G29" i="29"/>
  <c r="G30" i="29"/>
  <c r="G33" i="29"/>
  <c r="G35" i="29"/>
  <c r="G6" i="29"/>
  <c r="G7" i="28"/>
  <c r="G21" i="28"/>
  <c r="G25" i="28"/>
  <c r="G10" i="28"/>
  <c r="G11" i="28"/>
  <c r="G12" i="28"/>
  <c r="G16" i="28"/>
  <c r="G17" i="28"/>
  <c r="G18" i="28"/>
  <c r="G20" i="28"/>
  <c r="G22" i="28"/>
  <c r="G23" i="28"/>
  <c r="G24" i="28"/>
  <c r="G28" i="28"/>
  <c r="G29" i="28"/>
  <c r="G30" i="28"/>
  <c r="G34" i="28"/>
  <c r="G35" i="28"/>
  <c r="G6" i="28"/>
  <c r="G6" i="27"/>
  <c r="C9" i="22"/>
  <c r="B8" i="22"/>
  <c r="B14" i="22"/>
  <c r="B20" i="22"/>
  <c r="B26" i="22"/>
  <c r="B32" i="22"/>
  <c r="G10" i="25"/>
  <c r="C5" i="22"/>
  <c r="C8" i="22"/>
  <c r="C10" i="22"/>
  <c r="D6" i="22"/>
  <c r="G12" i="23"/>
  <c r="G24" i="23"/>
  <c r="G30" i="23"/>
  <c r="G6" i="23"/>
  <c r="B5" i="22"/>
  <c r="B7" i="22"/>
  <c r="B9" i="22"/>
  <c r="B11" i="22"/>
  <c r="B12" i="22"/>
  <c r="B13" i="22"/>
  <c r="B15" i="22"/>
  <c r="B17" i="22"/>
  <c r="B18" i="22"/>
  <c r="B19" i="22"/>
  <c r="B21" i="22"/>
  <c r="B23" i="22"/>
  <c r="B24" i="22"/>
  <c r="B25" i="22"/>
  <c r="B27" i="22"/>
  <c r="B29" i="22"/>
  <c r="B30" i="22"/>
  <c r="B31" i="22"/>
  <c r="B33" i="22"/>
  <c r="B35" i="22"/>
  <c r="B6" i="22"/>
  <c r="G23" i="21"/>
  <c r="G28" i="21"/>
  <c r="G6" i="21"/>
  <c r="G8" i="21"/>
  <c r="G9" i="21"/>
  <c r="G11" i="21"/>
  <c r="G12" i="21"/>
  <c r="G13" i="21"/>
  <c r="G14" i="21"/>
  <c r="G15" i="21"/>
  <c r="G16" i="21"/>
  <c r="G18" i="21"/>
  <c r="G19" i="21"/>
  <c r="G20" i="21"/>
  <c r="G21" i="21"/>
  <c r="G22" i="21"/>
  <c r="G24" i="21"/>
  <c r="G25" i="21"/>
  <c r="G26" i="21"/>
  <c r="G27" i="21"/>
  <c r="G29" i="21"/>
  <c r="G30" i="21"/>
  <c r="G31" i="21"/>
  <c r="G32" i="21"/>
  <c r="G33" i="21"/>
  <c r="G7" i="21"/>
  <c r="G15" i="20"/>
  <c r="G16" i="20"/>
  <c r="G22" i="20"/>
  <c r="G6" i="20"/>
  <c r="G7" i="20"/>
  <c r="G8" i="20"/>
  <c r="G10" i="20"/>
  <c r="G11" i="20"/>
  <c r="G12" i="20"/>
  <c r="G13" i="20"/>
  <c r="G14" i="20"/>
  <c r="G17" i="20"/>
  <c r="G18" i="20"/>
  <c r="G19" i="20"/>
  <c r="G20" i="20"/>
  <c r="G21" i="20"/>
  <c r="G23" i="20"/>
  <c r="G24" i="20"/>
  <c r="G25" i="20"/>
  <c r="G26" i="20"/>
  <c r="G28" i="20"/>
  <c r="G29" i="20"/>
  <c r="G30" i="20"/>
  <c r="G31" i="20"/>
  <c r="G32" i="20"/>
  <c r="G33" i="20"/>
  <c r="G35" i="20"/>
  <c r="G8" i="19"/>
  <c r="G15" i="19"/>
  <c r="G26" i="19"/>
  <c r="G32" i="19"/>
  <c r="G33" i="19"/>
  <c r="G7" i="19"/>
  <c r="G9" i="19"/>
  <c r="G10" i="19"/>
  <c r="G11" i="19"/>
  <c r="G12" i="19"/>
  <c r="G13" i="19"/>
  <c r="G16" i="19"/>
  <c r="G17" i="19"/>
  <c r="G18" i="19"/>
  <c r="G19" i="19"/>
  <c r="G22" i="19"/>
  <c r="G23" i="19"/>
  <c r="G24" i="19"/>
  <c r="G25" i="19"/>
  <c r="G27" i="19"/>
  <c r="G28" i="19"/>
  <c r="G29" i="19"/>
  <c r="G30" i="19"/>
  <c r="G31" i="19"/>
  <c r="G34" i="19"/>
  <c r="G35" i="19"/>
  <c r="G6" i="19"/>
  <c r="G13" i="18"/>
  <c r="G14" i="18"/>
  <c r="G31" i="18"/>
  <c r="G32" i="18"/>
  <c r="G8" i="18"/>
  <c r="G9" i="18"/>
  <c r="G10" i="18"/>
  <c r="G11" i="18"/>
  <c r="G12" i="18"/>
  <c r="G15" i="18"/>
  <c r="G16" i="18"/>
  <c r="G17" i="18"/>
  <c r="G18" i="18"/>
  <c r="G20" i="18"/>
  <c r="G21" i="18"/>
  <c r="G22" i="18"/>
  <c r="G23" i="18"/>
  <c r="G24" i="18"/>
  <c r="G26" i="18"/>
  <c r="G27" i="18"/>
  <c r="G28" i="18"/>
  <c r="G29" i="18"/>
  <c r="G30" i="18"/>
  <c r="G33" i="18"/>
  <c r="G34" i="18"/>
  <c r="G35" i="18"/>
  <c r="G6" i="18"/>
  <c r="G8" i="17"/>
  <c r="G9" i="17"/>
  <c r="G10" i="17"/>
  <c r="G11" i="17"/>
  <c r="G14" i="17"/>
  <c r="G15" i="17"/>
  <c r="G16" i="17"/>
  <c r="G17" i="17"/>
  <c r="G18" i="17"/>
  <c r="G20" i="17"/>
  <c r="G21" i="17"/>
  <c r="G22" i="17"/>
  <c r="G23" i="17"/>
  <c r="G26" i="17"/>
  <c r="G27" i="17"/>
  <c r="G28" i="17"/>
  <c r="G29" i="17"/>
  <c r="G32" i="17"/>
  <c r="G33" i="17"/>
  <c r="G34" i="17"/>
  <c r="G35" i="17"/>
  <c r="G11" i="16"/>
  <c r="G12" i="16"/>
  <c r="G23" i="16"/>
  <c r="G24" i="16"/>
  <c r="G29" i="16"/>
  <c r="G30" i="16"/>
  <c r="G6" i="16"/>
  <c r="G8" i="16"/>
  <c r="G9" i="16"/>
  <c r="G10" i="16"/>
  <c r="G13" i="16"/>
  <c r="G14" i="16"/>
  <c r="G15" i="16"/>
  <c r="G16" i="16"/>
  <c r="G18" i="16"/>
  <c r="G19" i="16"/>
  <c r="G20" i="16"/>
  <c r="G21" i="16"/>
  <c r="G22" i="16"/>
  <c r="G25" i="16"/>
  <c r="G26" i="16"/>
  <c r="G27" i="16"/>
  <c r="G28" i="16"/>
  <c r="G31" i="16"/>
  <c r="G32" i="16"/>
  <c r="G33" i="16"/>
  <c r="G34" i="16"/>
  <c r="G7" i="16"/>
  <c r="G6" i="15"/>
  <c r="G10" i="14"/>
  <c r="G11" i="14"/>
  <c r="G28" i="14"/>
  <c r="G29" i="14"/>
  <c r="G7" i="14"/>
  <c r="G8" i="14"/>
  <c r="G9" i="14"/>
  <c r="G12" i="14"/>
  <c r="G13" i="14"/>
  <c r="G14" i="14"/>
  <c r="G15" i="14"/>
  <c r="G16" i="14"/>
  <c r="G18" i="14"/>
  <c r="G19" i="14"/>
  <c r="G20" i="14"/>
  <c r="G21" i="14"/>
  <c r="G22" i="14"/>
  <c r="G24" i="14"/>
  <c r="G25" i="14"/>
  <c r="G26" i="14"/>
  <c r="G27" i="14"/>
  <c r="G30" i="14"/>
  <c r="G31" i="14"/>
  <c r="G32" i="14"/>
  <c r="G33" i="14"/>
  <c r="G34" i="14"/>
  <c r="G6" i="14"/>
  <c r="G14" i="13"/>
  <c r="G23" i="13"/>
  <c r="G24" i="13"/>
  <c r="G30" i="13"/>
  <c r="G6" i="13"/>
  <c r="G7" i="13"/>
  <c r="G10" i="13"/>
  <c r="G11" i="13"/>
  <c r="G13" i="13"/>
  <c r="G15" i="13"/>
  <c r="G16" i="13"/>
  <c r="G17" i="13"/>
  <c r="G19" i="13"/>
  <c r="G22" i="13"/>
  <c r="G25" i="13"/>
  <c r="G28" i="13"/>
  <c r="G29" i="13"/>
  <c r="G31" i="13"/>
  <c r="G33" i="13"/>
  <c r="G34" i="13"/>
  <c r="G35" i="13"/>
  <c r="G7" i="26"/>
  <c r="G9" i="26"/>
  <c r="G15" i="26"/>
  <c r="G16" i="26"/>
  <c r="G21" i="26"/>
  <c r="G24" i="26"/>
  <c r="G25" i="26"/>
  <c r="G27" i="26"/>
  <c r="G33" i="26"/>
  <c r="G34" i="26"/>
  <c r="G8" i="26"/>
  <c r="G10" i="26"/>
  <c r="G11" i="26"/>
  <c r="G12" i="26"/>
  <c r="G13" i="26"/>
  <c r="G14" i="26"/>
  <c r="G17" i="26"/>
  <c r="G18" i="26"/>
  <c r="G19" i="26"/>
  <c r="G20" i="26"/>
  <c r="G22" i="26"/>
  <c r="G23" i="26"/>
  <c r="G26" i="26"/>
  <c r="G28" i="26"/>
  <c r="G29" i="26"/>
  <c r="G30" i="26"/>
  <c r="G31" i="26"/>
  <c r="G32" i="26"/>
  <c r="G35" i="26"/>
  <c r="G6" i="26"/>
  <c r="J39" i="8"/>
  <c r="H8" i="11"/>
  <c r="H9" i="11"/>
  <c r="H6" i="11"/>
  <c r="H11" i="10"/>
  <c r="H13" i="10"/>
  <c r="H17" i="10"/>
  <c r="H10" i="10"/>
  <c r="H16" i="10"/>
  <c r="H7" i="9"/>
  <c r="H9" i="9"/>
  <c r="H10" i="9"/>
  <c r="H6" i="9"/>
  <c r="L12" i="4"/>
  <c r="L15" i="4"/>
  <c r="L18" i="4"/>
  <c r="L24" i="4"/>
  <c r="L26" i="4"/>
  <c r="L30" i="4"/>
  <c r="L36" i="4"/>
  <c r="H18" i="7"/>
  <c r="H30" i="7"/>
  <c r="L11" i="4"/>
  <c r="L13" i="4"/>
  <c r="L14" i="4"/>
  <c r="H11" i="7"/>
  <c r="L16" i="4"/>
  <c r="H14" i="7"/>
  <c r="L19" i="4"/>
  <c r="L20" i="4"/>
  <c r="L22" i="4"/>
  <c r="L23" i="4"/>
  <c r="L25" i="4"/>
  <c r="L28" i="4"/>
  <c r="L29" i="4"/>
  <c r="L31" i="4"/>
  <c r="L32" i="4"/>
  <c r="H29" i="7"/>
  <c r="L34" i="4"/>
  <c r="H31" i="7"/>
  <c r="L37" i="4"/>
  <c r="L38" i="4"/>
  <c r="L10" i="4"/>
  <c r="H7" i="6"/>
  <c r="I6" i="1"/>
  <c r="H15" i="8" l="1"/>
  <c r="E13" i="11"/>
  <c r="D14" i="25"/>
  <c r="F14" i="25"/>
  <c r="E13" i="10"/>
  <c r="G15" i="8"/>
  <c r="G12" i="9"/>
  <c r="J14" i="8"/>
  <c r="G12" i="6"/>
  <c r="K15" i="4"/>
  <c r="G12" i="5"/>
  <c r="J15" i="4"/>
  <c r="G12" i="11"/>
  <c r="H12" i="11" s="1"/>
  <c r="L14" i="8"/>
  <c r="K21" i="8"/>
  <c r="H26" i="7"/>
  <c r="H11" i="9"/>
  <c r="H13" i="7"/>
  <c r="L39" i="4"/>
  <c r="H35" i="7"/>
  <c r="L27" i="4"/>
  <c r="H23" i="7"/>
  <c r="L21" i="4"/>
  <c r="H17" i="7"/>
  <c r="H6" i="7"/>
  <c r="H24" i="7"/>
  <c r="H12" i="7"/>
  <c r="L35" i="4"/>
  <c r="L17" i="4"/>
  <c r="G32" i="13"/>
  <c r="H10" i="6"/>
  <c r="H25" i="7"/>
  <c r="H32" i="7"/>
  <c r="H20" i="7"/>
  <c r="H8" i="7"/>
  <c r="L33" i="4"/>
  <c r="H11" i="11"/>
  <c r="G7" i="17"/>
  <c r="G6" i="17"/>
  <c r="G30" i="17"/>
  <c r="G31" i="17"/>
  <c r="G24" i="17"/>
  <c r="G25" i="17"/>
  <c r="G12" i="17"/>
  <c r="G13" i="17"/>
  <c r="B34" i="22"/>
  <c r="G34" i="23"/>
  <c r="B28" i="22"/>
  <c r="G28" i="23"/>
  <c r="G22" i="23"/>
  <c r="B22" i="22"/>
  <c r="G23" i="23"/>
  <c r="B16" i="22"/>
  <c r="G16" i="23"/>
  <c r="G17" i="23"/>
  <c r="B10" i="22"/>
  <c r="G10" i="23"/>
  <c r="G35" i="23"/>
  <c r="H6" i="6"/>
  <c r="H12" i="6"/>
  <c r="H19" i="7"/>
  <c r="H7" i="7"/>
  <c r="H14" i="10"/>
  <c r="H7" i="10"/>
  <c r="H8" i="10"/>
  <c r="G26" i="13"/>
  <c r="G27" i="13"/>
  <c r="G20" i="13"/>
  <c r="G21" i="13"/>
  <c r="G8" i="13"/>
  <c r="G9" i="13"/>
  <c r="G19" i="17"/>
  <c r="H11" i="6"/>
  <c r="H10" i="11"/>
  <c r="H6" i="10"/>
  <c r="H12" i="10"/>
  <c r="G23" i="14"/>
  <c r="G20" i="19"/>
  <c r="G21" i="19"/>
  <c r="G34" i="20"/>
  <c r="G9" i="20"/>
  <c r="G17" i="21"/>
  <c r="H9" i="6"/>
  <c r="G25" i="18"/>
  <c r="G10" i="21"/>
  <c r="H34" i="7"/>
  <c r="H28" i="7"/>
  <c r="H22" i="7"/>
  <c r="H16" i="7"/>
  <c r="H10" i="7"/>
  <c r="H8" i="9"/>
  <c r="G18" i="13"/>
  <c r="G35" i="16"/>
  <c r="G17" i="16"/>
  <c r="G7" i="18"/>
  <c r="H8" i="6"/>
  <c r="H33" i="7"/>
  <c r="H27" i="7"/>
  <c r="H21" i="7"/>
  <c r="H15" i="7"/>
  <c r="H9" i="7"/>
  <c r="H7" i="11"/>
  <c r="G35" i="14"/>
  <c r="G17" i="14"/>
  <c r="G14" i="19"/>
  <c r="G27" i="20"/>
  <c r="H15" i="10"/>
  <c r="H9" i="10"/>
  <c r="G19" i="18"/>
  <c r="G34" i="21"/>
  <c r="G35" i="21"/>
  <c r="G11" i="25"/>
  <c r="C11" i="22"/>
  <c r="G18" i="23"/>
  <c r="C6" i="22"/>
  <c r="G6" i="25"/>
  <c r="C12" i="22"/>
  <c r="G12" i="25"/>
  <c r="G20" i="29"/>
  <c r="G6" i="24"/>
  <c r="D5" i="22"/>
  <c r="G31" i="29"/>
  <c r="G32" i="29"/>
  <c r="G25" i="29"/>
  <c r="G26" i="29"/>
  <c r="G13" i="29"/>
  <c r="G14" i="29"/>
  <c r="G7" i="29"/>
  <c r="G8" i="29"/>
  <c r="F17" i="31"/>
  <c r="G31" i="33"/>
  <c r="G32" i="33"/>
  <c r="G25" i="33"/>
  <c r="G26" i="33"/>
  <c r="G12" i="13"/>
  <c r="G29" i="23"/>
  <c r="G11" i="23"/>
  <c r="G32" i="28"/>
  <c r="G33" i="28"/>
  <c r="G26" i="28"/>
  <c r="G27" i="28"/>
  <c r="G14" i="28"/>
  <c r="G15" i="28"/>
  <c r="G8" i="28"/>
  <c r="G9" i="28"/>
  <c r="F12" i="31"/>
  <c r="F11" i="31"/>
  <c r="G8" i="25"/>
  <c r="G19" i="28"/>
  <c r="G33" i="23"/>
  <c r="G27" i="23"/>
  <c r="G21" i="23"/>
  <c r="G15" i="23"/>
  <c r="G9" i="23"/>
  <c r="G9" i="25"/>
  <c r="G29" i="30"/>
  <c r="G11" i="30"/>
  <c r="G32" i="23"/>
  <c r="G26" i="23"/>
  <c r="G20" i="23"/>
  <c r="G14" i="23"/>
  <c r="G8" i="23"/>
  <c r="G31" i="28"/>
  <c r="G13" i="28"/>
  <c r="G28" i="29"/>
  <c r="G10" i="29"/>
  <c r="G27" i="30"/>
  <c r="G9" i="30"/>
  <c r="G30" i="33"/>
  <c r="G31" i="23"/>
  <c r="G25" i="23"/>
  <c r="G19" i="23"/>
  <c r="G13" i="23"/>
  <c r="G7" i="23"/>
  <c r="C13" i="22"/>
  <c r="G13" i="25"/>
  <c r="C7" i="22"/>
  <c r="G7" i="25"/>
  <c r="F30" i="31"/>
  <c r="F24" i="31"/>
  <c r="G20" i="33"/>
  <c r="G14" i="33"/>
  <c r="G8" i="33"/>
  <c r="U6" i="1"/>
  <c r="Z6" i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U7" i="1"/>
  <c r="X7" i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C14" i="22" l="1"/>
  <c r="G14" i="25"/>
  <c r="D15" i="25"/>
  <c r="F15" i="25"/>
  <c r="H16" i="8"/>
  <c r="E14" i="11"/>
  <c r="G13" i="5"/>
  <c r="J16" i="4"/>
  <c r="G13" i="6"/>
  <c r="K16" i="4"/>
  <c r="G13" i="9"/>
  <c r="J15" i="8"/>
  <c r="H12" i="9"/>
  <c r="E14" i="10"/>
  <c r="G16" i="8"/>
  <c r="G13" i="11"/>
  <c r="L15" i="8"/>
  <c r="H18" i="10"/>
  <c r="P6" i="31"/>
  <c r="P7" i="31" s="1"/>
  <c r="P8" i="31" s="1"/>
  <c r="P9" i="31" s="1"/>
  <c r="P10" i="31" s="1"/>
  <c r="P11" i="31" s="1"/>
  <c r="P12" i="31" s="1"/>
  <c r="P13" i="31" s="1"/>
  <c r="P14" i="31" s="1"/>
  <c r="P15" i="31" s="1"/>
  <c r="P16" i="31" s="1"/>
  <c r="P17" i="31" s="1"/>
  <c r="P18" i="31" s="1"/>
  <c r="P19" i="31" s="1"/>
  <c r="P20" i="31" s="1"/>
  <c r="P21" i="31" s="1"/>
  <c r="P22" i="31" s="1"/>
  <c r="P23" i="31" s="1"/>
  <c r="P24" i="31" s="1"/>
  <c r="P25" i="31" s="1"/>
  <c r="P26" i="31" s="1"/>
  <c r="P27" i="31" s="1"/>
  <c r="P28" i="31" s="1"/>
  <c r="P29" i="31" s="1"/>
  <c r="P30" i="31" s="1"/>
  <c r="P31" i="31" s="1"/>
  <c r="P32" i="31" s="1"/>
  <c r="P33" i="31" s="1"/>
  <c r="P34" i="31" s="1"/>
  <c r="P35" i="31" s="1"/>
  <c r="D16" i="25" l="1"/>
  <c r="F16" i="25"/>
  <c r="C15" i="22"/>
  <c r="G15" i="25"/>
  <c r="E15" i="11"/>
  <c r="H17" i="8"/>
  <c r="E15" i="10"/>
  <c r="G17" i="8"/>
  <c r="G14" i="6"/>
  <c r="K17" i="4"/>
  <c r="H13" i="6"/>
  <c r="G14" i="5"/>
  <c r="J17" i="4"/>
  <c r="G14" i="9"/>
  <c r="J16" i="8"/>
  <c r="H13" i="9"/>
  <c r="G14" i="11"/>
  <c r="L16" i="8"/>
  <c r="H13" i="11"/>
  <c r="K22" i="8"/>
  <c r="H19" i="10"/>
  <c r="L7" i="31"/>
  <c r="C36" i="34"/>
  <c r="C35" i="34"/>
  <c r="C34" i="34"/>
  <c r="C33" i="34"/>
  <c r="C32" i="34"/>
  <c r="C31" i="34"/>
  <c r="C30" i="34"/>
  <c r="C29" i="34"/>
  <c r="C28" i="34"/>
  <c r="C27" i="34"/>
  <c r="C26" i="34"/>
  <c r="C25" i="34"/>
  <c r="C24" i="34"/>
  <c r="C23" i="34"/>
  <c r="C22" i="34"/>
  <c r="C21" i="34"/>
  <c r="C20" i="34"/>
  <c r="C19" i="34"/>
  <c r="C18" i="34"/>
  <c r="C17" i="34"/>
  <c r="C16" i="34"/>
  <c r="C15" i="34"/>
  <c r="C14" i="34"/>
  <c r="C13" i="34"/>
  <c r="C12" i="34"/>
  <c r="C11" i="34"/>
  <c r="C10" i="34"/>
  <c r="C9" i="34"/>
  <c r="C8" i="34"/>
  <c r="M8" i="34"/>
  <c r="C7" i="34"/>
  <c r="H18" i="8" l="1"/>
  <c r="E16" i="11"/>
  <c r="C16" i="22"/>
  <c r="G16" i="25"/>
  <c r="D17" i="25"/>
  <c r="F17" i="25"/>
  <c r="G15" i="5"/>
  <c r="J18" i="4"/>
  <c r="G15" i="9"/>
  <c r="J17" i="8"/>
  <c r="H14" i="9"/>
  <c r="G15" i="6"/>
  <c r="K18" i="4"/>
  <c r="H14" i="6"/>
  <c r="G18" i="8"/>
  <c r="E16" i="10"/>
  <c r="G15" i="11"/>
  <c r="L17" i="8"/>
  <c r="H14" i="11"/>
  <c r="K23" i="8"/>
  <c r="H20" i="10"/>
  <c r="L8" i="31"/>
  <c r="M9" i="34"/>
  <c r="G17" i="25" l="1"/>
  <c r="C17" i="22"/>
  <c r="D18" i="25"/>
  <c r="F18" i="25"/>
  <c r="E17" i="11"/>
  <c r="H19" i="8"/>
  <c r="G16" i="6"/>
  <c r="K19" i="4"/>
  <c r="H15" i="6"/>
  <c r="G16" i="9"/>
  <c r="J18" i="8"/>
  <c r="H15" i="9"/>
  <c r="G19" i="8"/>
  <c r="E17" i="10"/>
  <c r="G16" i="5"/>
  <c r="J19" i="4"/>
  <c r="G16" i="11"/>
  <c r="L18" i="8"/>
  <c r="H15" i="11"/>
  <c r="K24" i="8"/>
  <c r="H21" i="10"/>
  <c r="L9" i="31"/>
  <c r="M10" i="34"/>
  <c r="E6" i="3"/>
  <c r="H20" i="8" l="1"/>
  <c r="E18" i="11"/>
  <c r="C18" i="22"/>
  <c r="G18" i="25"/>
  <c r="D19" i="25"/>
  <c r="F19" i="25"/>
  <c r="E7" i="3"/>
  <c r="G7" i="3"/>
  <c r="E18" i="10"/>
  <c r="G20" i="8"/>
  <c r="G17" i="9"/>
  <c r="J19" i="8"/>
  <c r="H16" i="9"/>
  <c r="G17" i="5"/>
  <c r="J20" i="4"/>
  <c r="G17" i="6"/>
  <c r="K20" i="4"/>
  <c r="H16" i="6"/>
  <c r="G17" i="11"/>
  <c r="L19" i="8"/>
  <c r="H16" i="11"/>
  <c r="K25" i="8"/>
  <c r="H22" i="10"/>
  <c r="L10" i="31"/>
  <c r="M11" i="34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C30" i="33"/>
  <c r="C31" i="33"/>
  <c r="C32" i="33"/>
  <c r="C33" i="33"/>
  <c r="C34" i="33"/>
  <c r="C35" i="33"/>
  <c r="C6" i="33"/>
  <c r="O7" i="31"/>
  <c r="O8" i="31"/>
  <c r="O9" i="31"/>
  <c r="O10" i="31"/>
  <c r="O11" i="31"/>
  <c r="O12" i="31"/>
  <c r="O13" i="31"/>
  <c r="O14" i="3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I7" i="31"/>
  <c r="I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C7" i="31"/>
  <c r="C8" i="31"/>
  <c r="C9" i="31"/>
  <c r="C10" i="31"/>
  <c r="C11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O6" i="31"/>
  <c r="I6" i="31"/>
  <c r="C6" i="31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6" i="30"/>
  <c r="C7" i="28"/>
  <c r="C8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6" i="28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6" i="27"/>
  <c r="C7" i="26"/>
  <c r="C8" i="26"/>
  <c r="C9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6" i="26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6" i="25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6" i="24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6" i="23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6" i="21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6" i="20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6" i="19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6" i="18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6" i="17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6" i="16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6" i="15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6" i="14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6" i="13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5" i="12"/>
  <c r="E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5" i="12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6" i="11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6" i="10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6" i="9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5" i="1"/>
  <c r="C7" i="29"/>
  <c r="C8" i="29"/>
  <c r="C9" i="29"/>
  <c r="C10" i="29"/>
  <c r="C11" i="29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6" i="29"/>
  <c r="E8" i="3" l="1"/>
  <c r="G8" i="3"/>
  <c r="G19" i="25"/>
  <c r="C19" i="22"/>
  <c r="D20" i="25"/>
  <c r="F20" i="25"/>
  <c r="H21" i="8"/>
  <c r="E19" i="11"/>
  <c r="G18" i="5"/>
  <c r="J21" i="4"/>
  <c r="G18" i="6"/>
  <c r="K21" i="4"/>
  <c r="H17" i="6"/>
  <c r="G18" i="9"/>
  <c r="J20" i="8"/>
  <c r="H17" i="9"/>
  <c r="E19" i="10"/>
  <c r="G21" i="8"/>
  <c r="G18" i="11"/>
  <c r="L20" i="8"/>
  <c r="H17" i="11"/>
  <c r="K26" i="8"/>
  <c r="H23" i="10"/>
  <c r="L11" i="31"/>
  <c r="M12" i="34"/>
  <c r="G7" i="15"/>
  <c r="P38" i="1"/>
  <c r="P39" i="1" s="1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6" i="7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6" i="6"/>
  <c r="L38" i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6" i="5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6" i="3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7" i="2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6" i="1"/>
  <c r="H22" i="8" l="1"/>
  <c r="E20" i="11"/>
  <c r="C20" i="22"/>
  <c r="G20" i="25"/>
  <c r="D21" i="25"/>
  <c r="F21" i="25"/>
  <c r="E9" i="3"/>
  <c r="G9" i="3"/>
  <c r="G19" i="9"/>
  <c r="J21" i="8"/>
  <c r="H18" i="9"/>
  <c r="G19" i="6"/>
  <c r="K22" i="4"/>
  <c r="H18" i="6"/>
  <c r="G22" i="8"/>
  <c r="E20" i="10"/>
  <c r="G19" i="5"/>
  <c r="J22" i="4"/>
  <c r="G19" i="11"/>
  <c r="L21" i="8"/>
  <c r="H18" i="11"/>
  <c r="K27" i="8"/>
  <c r="H24" i="10"/>
  <c r="G8" i="15"/>
  <c r="M13" i="34"/>
  <c r="D7" i="22"/>
  <c r="G7" i="24"/>
  <c r="L12" i="31"/>
  <c r="H6" i="2"/>
  <c r="G6" i="2"/>
  <c r="A26" i="33"/>
  <c r="A27" i="33" s="1"/>
  <c r="A28" i="33" s="1"/>
  <c r="A29" i="33" s="1"/>
  <c r="A30" i="33" s="1"/>
  <c r="A31" i="33" s="1"/>
  <c r="A32" i="33" s="1"/>
  <c r="A33" i="33" s="1"/>
  <c r="A34" i="33" s="1"/>
  <c r="A35" i="33" s="1"/>
  <c r="A33" i="29"/>
  <c r="A34" i="29" s="1"/>
  <c r="A35" i="29" s="1"/>
  <c r="F6" i="1"/>
  <c r="I7" i="1" s="1"/>
  <c r="E10" i="3" l="1"/>
  <c r="G10" i="3"/>
  <c r="C21" i="22"/>
  <c r="G21" i="25"/>
  <c r="D22" i="25"/>
  <c r="F22" i="25"/>
  <c r="H23" i="8"/>
  <c r="E21" i="11"/>
  <c r="G23" i="8"/>
  <c r="E21" i="10"/>
  <c r="G20" i="6"/>
  <c r="K23" i="4"/>
  <c r="H19" i="6"/>
  <c r="G20" i="5"/>
  <c r="J23" i="4"/>
  <c r="G20" i="9"/>
  <c r="J22" i="8"/>
  <c r="H19" i="9"/>
  <c r="G20" i="11"/>
  <c r="L22" i="8"/>
  <c r="H19" i="11"/>
  <c r="K28" i="8"/>
  <c r="H25" i="10"/>
  <c r="L13" i="31"/>
  <c r="D8" i="22"/>
  <c r="G8" i="24"/>
  <c r="M14" i="34"/>
  <c r="G9" i="15"/>
  <c r="G7" i="27"/>
  <c r="F7" i="1"/>
  <c r="I8" i="1" s="1"/>
  <c r="Q6" i="1"/>
  <c r="K6" i="1"/>
  <c r="F7" i="2"/>
  <c r="E22" i="11" l="1"/>
  <c r="H24" i="8"/>
  <c r="C22" i="22"/>
  <c r="G22" i="25"/>
  <c r="D23" i="25"/>
  <c r="F23" i="25"/>
  <c r="E11" i="3"/>
  <c r="G11" i="3"/>
  <c r="G21" i="6"/>
  <c r="K24" i="4"/>
  <c r="H20" i="6"/>
  <c r="G21" i="9"/>
  <c r="J23" i="8"/>
  <c r="H20" i="9"/>
  <c r="G21" i="5"/>
  <c r="J24" i="4"/>
  <c r="G24" i="8"/>
  <c r="E22" i="10"/>
  <c r="G21" i="11"/>
  <c r="L23" i="8"/>
  <c r="H20" i="11"/>
  <c r="K29" i="8"/>
  <c r="H26" i="10"/>
  <c r="D9" i="22"/>
  <c r="G9" i="24"/>
  <c r="G10" i="15"/>
  <c r="M15" i="34"/>
  <c r="G8" i="27"/>
  <c r="L14" i="31"/>
  <c r="F8" i="2"/>
  <c r="H7" i="2"/>
  <c r="G7" i="2"/>
  <c r="F8" i="1"/>
  <c r="I9" i="1" s="1"/>
  <c r="Q7" i="1"/>
  <c r="K7" i="1"/>
  <c r="M7" i="1" s="1"/>
  <c r="M6" i="1"/>
  <c r="L6" i="2"/>
  <c r="E12" i="3" l="1"/>
  <c r="G12" i="3"/>
  <c r="C23" i="22"/>
  <c r="G23" i="25"/>
  <c r="D24" i="25"/>
  <c r="F24" i="25"/>
  <c r="E23" i="11"/>
  <c r="H25" i="8"/>
  <c r="G22" i="5"/>
  <c r="J25" i="4"/>
  <c r="G22" i="9"/>
  <c r="J24" i="8"/>
  <c r="H21" i="9"/>
  <c r="E23" i="10"/>
  <c r="G25" i="8"/>
  <c r="G22" i="6"/>
  <c r="K25" i="4"/>
  <c r="H21" i="6"/>
  <c r="G22" i="11"/>
  <c r="L24" i="8"/>
  <c r="H21" i="11"/>
  <c r="K30" i="8"/>
  <c r="H27" i="10"/>
  <c r="D10" i="22"/>
  <c r="G10" i="24"/>
  <c r="L15" i="31"/>
  <c r="G9" i="27"/>
  <c r="G11" i="15"/>
  <c r="M16" i="34"/>
  <c r="F9" i="2"/>
  <c r="H8" i="2"/>
  <c r="G8" i="2"/>
  <c r="F9" i="1"/>
  <c r="I10" i="1" s="1"/>
  <c r="Q8" i="1"/>
  <c r="K8" i="1"/>
  <c r="L8" i="2"/>
  <c r="L7" i="2"/>
  <c r="M7" i="2" s="1"/>
  <c r="G24" i="25" l="1"/>
  <c r="C24" i="22"/>
  <c r="E24" i="11"/>
  <c r="H26" i="8"/>
  <c r="D25" i="25"/>
  <c r="F25" i="25"/>
  <c r="E13" i="3"/>
  <c r="G13" i="3"/>
  <c r="G23" i="6"/>
  <c r="K26" i="4"/>
  <c r="H22" i="6"/>
  <c r="G23" i="9"/>
  <c r="J25" i="8"/>
  <c r="H22" i="9"/>
  <c r="E24" i="10"/>
  <c r="G26" i="8"/>
  <c r="G23" i="5"/>
  <c r="J26" i="4"/>
  <c r="G23" i="11"/>
  <c r="L25" i="8"/>
  <c r="H22" i="11"/>
  <c r="K31" i="8"/>
  <c r="H28" i="10"/>
  <c r="L9" i="2"/>
  <c r="M9" i="2" s="1"/>
  <c r="M17" i="34"/>
  <c r="L16" i="31"/>
  <c r="G12" i="15"/>
  <c r="G10" i="27"/>
  <c r="D11" i="22"/>
  <c r="G11" i="24"/>
  <c r="F10" i="2"/>
  <c r="H9" i="2"/>
  <c r="G9" i="2"/>
  <c r="F10" i="1"/>
  <c r="I11" i="1" s="1"/>
  <c r="Q9" i="1"/>
  <c r="K9" i="1"/>
  <c r="M9" i="1" s="1"/>
  <c r="M8" i="1"/>
  <c r="M8" i="2"/>
  <c r="G25" i="25" l="1"/>
  <c r="C25" i="22"/>
  <c r="D26" i="25"/>
  <c r="F26" i="25"/>
  <c r="E25" i="11"/>
  <c r="H27" i="8"/>
  <c r="E14" i="3"/>
  <c r="G14" i="3"/>
  <c r="G24" i="9"/>
  <c r="J26" i="8"/>
  <c r="H23" i="9"/>
  <c r="E25" i="10"/>
  <c r="G27" i="8"/>
  <c r="G24" i="5"/>
  <c r="J27" i="4"/>
  <c r="G24" i="6"/>
  <c r="K27" i="4"/>
  <c r="H23" i="6"/>
  <c r="G24" i="11"/>
  <c r="L26" i="8"/>
  <c r="H23" i="11"/>
  <c r="K32" i="8"/>
  <c r="H29" i="10"/>
  <c r="G13" i="15"/>
  <c r="L17" i="31"/>
  <c r="G12" i="24"/>
  <c r="D12" i="22"/>
  <c r="M18" i="34"/>
  <c r="G11" i="27"/>
  <c r="F11" i="2"/>
  <c r="H10" i="2"/>
  <c r="G10" i="2"/>
  <c r="L10" i="2"/>
  <c r="M10" i="2" s="1"/>
  <c r="F11" i="1"/>
  <c r="I12" i="1" s="1"/>
  <c r="Q10" i="1"/>
  <c r="K10" i="1"/>
  <c r="E15" i="3" l="1"/>
  <c r="G15" i="3"/>
  <c r="H28" i="8"/>
  <c r="E26" i="11"/>
  <c r="C26" i="22"/>
  <c r="G26" i="25"/>
  <c r="D27" i="25"/>
  <c r="F27" i="25"/>
  <c r="G25" i="5"/>
  <c r="J28" i="4"/>
  <c r="E26" i="10"/>
  <c r="G28" i="8"/>
  <c r="G25" i="6"/>
  <c r="K28" i="4"/>
  <c r="H24" i="6"/>
  <c r="G25" i="9"/>
  <c r="J27" i="8"/>
  <c r="H24" i="9"/>
  <c r="G25" i="11"/>
  <c r="L27" i="8"/>
  <c r="H24" i="11"/>
  <c r="K33" i="8"/>
  <c r="H30" i="10"/>
  <c r="G14" i="15"/>
  <c r="G12" i="27"/>
  <c r="L18" i="31"/>
  <c r="D13" i="22"/>
  <c r="G13" i="24"/>
  <c r="M19" i="34"/>
  <c r="F12" i="2"/>
  <c r="G11" i="2"/>
  <c r="H11" i="2"/>
  <c r="L11" i="2"/>
  <c r="M11" i="2" s="1"/>
  <c r="M10" i="1"/>
  <c r="F12" i="1"/>
  <c r="I13" i="1" s="1"/>
  <c r="Q11" i="1"/>
  <c r="K11" i="1"/>
  <c r="M11" i="1" s="1"/>
  <c r="C27" i="22" l="1"/>
  <c r="G27" i="25"/>
  <c r="H29" i="8"/>
  <c r="E27" i="11"/>
  <c r="D28" i="25"/>
  <c r="F28" i="25"/>
  <c r="E16" i="3"/>
  <c r="G16" i="3"/>
  <c r="G26" i="9"/>
  <c r="J28" i="8"/>
  <c r="H25" i="9"/>
  <c r="G26" i="6"/>
  <c r="K29" i="4"/>
  <c r="H25" i="6"/>
  <c r="G29" i="8"/>
  <c r="E27" i="10"/>
  <c r="G26" i="5"/>
  <c r="J29" i="4"/>
  <c r="G26" i="11"/>
  <c r="L28" i="8"/>
  <c r="H25" i="11"/>
  <c r="K34" i="8"/>
  <c r="H31" i="10"/>
  <c r="G15" i="15"/>
  <c r="L19" i="31"/>
  <c r="D14" i="22"/>
  <c r="G14" i="24"/>
  <c r="M20" i="34"/>
  <c r="G13" i="27"/>
  <c r="F13" i="2"/>
  <c r="G12" i="2"/>
  <c r="H12" i="2"/>
  <c r="L12" i="2"/>
  <c r="M12" i="2" s="1"/>
  <c r="F13" i="1"/>
  <c r="I14" i="1" s="1"/>
  <c r="Q12" i="1"/>
  <c r="K12" i="1"/>
  <c r="M12" i="1" s="1"/>
  <c r="G28" i="25" l="1"/>
  <c r="C28" i="22"/>
  <c r="D29" i="25"/>
  <c r="F29" i="25"/>
  <c r="H30" i="8"/>
  <c r="E28" i="11"/>
  <c r="E17" i="3"/>
  <c r="G17" i="3"/>
  <c r="G30" i="8"/>
  <c r="E28" i="10"/>
  <c r="G27" i="6"/>
  <c r="K30" i="4"/>
  <c r="H26" i="6"/>
  <c r="G27" i="5"/>
  <c r="J30" i="4"/>
  <c r="G27" i="9"/>
  <c r="J29" i="8"/>
  <c r="H26" i="9"/>
  <c r="G27" i="11"/>
  <c r="L29" i="8"/>
  <c r="H26" i="11"/>
  <c r="K35" i="8"/>
  <c r="H32" i="10"/>
  <c r="M21" i="34"/>
  <c r="G14" i="27"/>
  <c r="L20" i="31"/>
  <c r="D15" i="22"/>
  <c r="G15" i="24"/>
  <c r="G16" i="15"/>
  <c r="F14" i="2"/>
  <c r="H13" i="2"/>
  <c r="G13" i="2"/>
  <c r="L13" i="2"/>
  <c r="M13" i="2" s="1"/>
  <c r="F14" i="1"/>
  <c r="I15" i="1" s="1"/>
  <c r="Q13" i="1"/>
  <c r="K13" i="1"/>
  <c r="E29" i="11" l="1"/>
  <c r="H31" i="8"/>
  <c r="G29" i="25"/>
  <c r="C29" i="22"/>
  <c r="E18" i="3"/>
  <c r="G18" i="3"/>
  <c r="D30" i="25"/>
  <c r="F30" i="25"/>
  <c r="G28" i="6"/>
  <c r="K31" i="4"/>
  <c r="H27" i="6"/>
  <c r="G28" i="9"/>
  <c r="J30" i="8"/>
  <c r="H27" i="9"/>
  <c r="G28" i="5"/>
  <c r="J31" i="4"/>
  <c r="E29" i="10"/>
  <c r="G31" i="8"/>
  <c r="G28" i="11"/>
  <c r="L30" i="8"/>
  <c r="H27" i="11"/>
  <c r="K36" i="8"/>
  <c r="H33" i="10"/>
  <c r="G15" i="27"/>
  <c r="G16" i="24"/>
  <c r="D16" i="22"/>
  <c r="G17" i="15"/>
  <c r="L21" i="31"/>
  <c r="M22" i="34"/>
  <c r="F15" i="2"/>
  <c r="H14" i="2"/>
  <c r="G14" i="2"/>
  <c r="L14" i="2"/>
  <c r="M14" i="2" s="1"/>
  <c r="F15" i="1"/>
  <c r="I16" i="1" s="1"/>
  <c r="Q14" i="1"/>
  <c r="K14" i="1"/>
  <c r="M14" i="1" s="1"/>
  <c r="M13" i="1"/>
  <c r="C30" i="22" l="1"/>
  <c r="G30" i="25"/>
  <c r="D31" i="25"/>
  <c r="F31" i="25"/>
  <c r="E19" i="3"/>
  <c r="G19" i="3"/>
  <c r="H32" i="8"/>
  <c r="E30" i="11"/>
  <c r="G29" i="5"/>
  <c r="J32" i="4"/>
  <c r="G29" i="9"/>
  <c r="J31" i="8"/>
  <c r="H28" i="9"/>
  <c r="G32" i="8"/>
  <c r="E30" i="10"/>
  <c r="G29" i="6"/>
  <c r="K32" i="4"/>
  <c r="H28" i="6"/>
  <c r="G29" i="11"/>
  <c r="L31" i="8"/>
  <c r="H28" i="11"/>
  <c r="K37" i="8"/>
  <c r="H34" i="10"/>
  <c r="G18" i="15"/>
  <c r="D17" i="22"/>
  <c r="G17" i="24"/>
  <c r="M23" i="34"/>
  <c r="L22" i="31"/>
  <c r="G16" i="27"/>
  <c r="F16" i="2"/>
  <c r="H15" i="2"/>
  <c r="G15" i="2"/>
  <c r="L15" i="2"/>
  <c r="M15" i="2" s="1"/>
  <c r="F16" i="1"/>
  <c r="I17" i="1" s="1"/>
  <c r="Q15" i="1"/>
  <c r="K15" i="1"/>
  <c r="M15" i="1" s="1"/>
  <c r="E20" i="3" l="1"/>
  <c r="G20" i="3"/>
  <c r="G31" i="25"/>
  <c r="C31" i="22"/>
  <c r="D32" i="25"/>
  <c r="F32" i="25"/>
  <c r="H33" i="8"/>
  <c r="E31" i="11"/>
  <c r="G30" i="6"/>
  <c r="K33" i="4"/>
  <c r="H29" i="6"/>
  <c r="G30" i="9"/>
  <c r="J32" i="8"/>
  <c r="H29" i="9"/>
  <c r="G33" i="8"/>
  <c r="E31" i="10"/>
  <c r="G30" i="5"/>
  <c r="J33" i="4"/>
  <c r="G30" i="11"/>
  <c r="L32" i="8"/>
  <c r="H29" i="11"/>
  <c r="K38" i="8"/>
  <c r="H35" i="10"/>
  <c r="G17" i="27"/>
  <c r="L23" i="31"/>
  <c r="D18" i="22"/>
  <c r="G18" i="24"/>
  <c r="M24" i="34"/>
  <c r="G19" i="15"/>
  <c r="F17" i="2"/>
  <c r="H16" i="2"/>
  <c r="G16" i="2"/>
  <c r="L16" i="2"/>
  <c r="M16" i="2" s="1"/>
  <c r="F17" i="1"/>
  <c r="I18" i="1" s="1"/>
  <c r="Q16" i="1"/>
  <c r="K16" i="1"/>
  <c r="M16" i="1" s="1"/>
  <c r="H34" i="8" l="1"/>
  <c r="E32" i="11"/>
  <c r="D33" i="25"/>
  <c r="F33" i="25"/>
  <c r="C32" i="22"/>
  <c r="G32" i="25"/>
  <c r="E32" i="10"/>
  <c r="G34" i="8"/>
  <c r="G31" i="9"/>
  <c r="J33" i="8"/>
  <c r="H30" i="9"/>
  <c r="G31" i="5"/>
  <c r="J34" i="4"/>
  <c r="G31" i="6"/>
  <c r="K34" i="4"/>
  <c r="H30" i="6"/>
  <c r="G31" i="11"/>
  <c r="L33" i="8"/>
  <c r="H30" i="11"/>
  <c r="G18" i="27"/>
  <c r="D19" i="22"/>
  <c r="G19" i="24"/>
  <c r="G20" i="15"/>
  <c r="M25" i="34"/>
  <c r="L24" i="31"/>
  <c r="F18" i="2"/>
  <c r="G17" i="2"/>
  <c r="H17" i="2"/>
  <c r="L17" i="2"/>
  <c r="M17" i="2" s="1"/>
  <c r="F18" i="1"/>
  <c r="I19" i="1" s="1"/>
  <c r="Q17" i="1"/>
  <c r="K17" i="1"/>
  <c r="M17" i="1" s="1"/>
  <c r="G33" i="25" l="1"/>
  <c r="C33" i="22"/>
  <c r="D34" i="25"/>
  <c r="F34" i="25"/>
  <c r="H35" i="8"/>
  <c r="E33" i="11"/>
  <c r="G32" i="6"/>
  <c r="K35" i="4"/>
  <c r="H31" i="6"/>
  <c r="G32" i="9"/>
  <c r="J34" i="8"/>
  <c r="H31" i="9"/>
  <c r="G32" i="5"/>
  <c r="J35" i="4"/>
  <c r="E33" i="10"/>
  <c r="G35" i="8"/>
  <c r="G32" i="11"/>
  <c r="L34" i="8"/>
  <c r="H31" i="11"/>
  <c r="L25" i="31"/>
  <c r="G21" i="15"/>
  <c r="G19" i="27"/>
  <c r="D20" i="22"/>
  <c r="G20" i="24"/>
  <c r="M26" i="34"/>
  <c r="F19" i="2"/>
  <c r="G18" i="2"/>
  <c r="H18" i="2"/>
  <c r="L18" i="2"/>
  <c r="M18" i="2" s="1"/>
  <c r="F19" i="1"/>
  <c r="I20" i="1" s="1"/>
  <c r="Q18" i="1"/>
  <c r="K18" i="1"/>
  <c r="M18" i="1" s="1"/>
  <c r="H36" i="8" l="1"/>
  <c r="E34" i="11"/>
  <c r="C34" i="22"/>
  <c r="G34" i="25"/>
  <c r="D35" i="25"/>
  <c r="F35" i="25"/>
  <c r="G33" i="5"/>
  <c r="J36" i="4"/>
  <c r="G33" i="9"/>
  <c r="J35" i="8"/>
  <c r="H32" i="9"/>
  <c r="E34" i="10"/>
  <c r="G36" i="8"/>
  <c r="G33" i="6"/>
  <c r="K36" i="4"/>
  <c r="H32" i="6"/>
  <c r="G33" i="11"/>
  <c r="L35" i="8"/>
  <c r="H32" i="11"/>
  <c r="M27" i="34"/>
  <c r="L26" i="31"/>
  <c r="G20" i="27"/>
  <c r="D21" i="22"/>
  <c r="G21" i="24"/>
  <c r="G22" i="15"/>
  <c r="F20" i="2"/>
  <c r="H19" i="2"/>
  <c r="G19" i="2"/>
  <c r="L19" i="2"/>
  <c r="M19" i="2" s="1"/>
  <c r="F20" i="1"/>
  <c r="I21" i="1" s="1"/>
  <c r="Q19" i="1"/>
  <c r="K19" i="1"/>
  <c r="M19" i="1" s="1"/>
  <c r="G35" i="25" l="1"/>
  <c r="C35" i="22"/>
  <c r="E35" i="11"/>
  <c r="H38" i="8" s="1"/>
  <c r="H37" i="8"/>
  <c r="G34" i="6"/>
  <c r="K37" i="4"/>
  <c r="H33" i="6"/>
  <c r="G34" i="9"/>
  <c r="J36" i="8"/>
  <c r="H33" i="9"/>
  <c r="G37" i="8"/>
  <c r="E35" i="10"/>
  <c r="G38" i="8" s="1"/>
  <c r="G34" i="5"/>
  <c r="J37" i="4"/>
  <c r="G34" i="11"/>
  <c r="L36" i="8"/>
  <c r="H33" i="11"/>
  <c r="D22" i="22"/>
  <c r="G22" i="24"/>
  <c r="L27" i="31"/>
  <c r="G23" i="15"/>
  <c r="G21" i="27"/>
  <c r="M28" i="34"/>
  <c r="F21" i="2"/>
  <c r="H20" i="2"/>
  <c r="G20" i="2"/>
  <c r="L20" i="2"/>
  <c r="M20" i="2" s="1"/>
  <c r="F21" i="1"/>
  <c r="I22" i="1" s="1"/>
  <c r="Q20" i="1"/>
  <c r="K20" i="1"/>
  <c r="M20" i="1" s="1"/>
  <c r="G35" i="9" l="1"/>
  <c r="J37" i="8"/>
  <c r="H34" i="9"/>
  <c r="G35" i="5"/>
  <c r="J39" i="4" s="1"/>
  <c r="J38" i="4"/>
  <c r="G35" i="6"/>
  <c r="K38" i="4"/>
  <c r="H34" i="6"/>
  <c r="G35" i="11"/>
  <c r="L37" i="8"/>
  <c r="H34" i="11"/>
  <c r="L28" i="31"/>
  <c r="M29" i="34"/>
  <c r="G24" i="15"/>
  <c r="D23" i="22"/>
  <c r="G23" i="24"/>
  <c r="G22" i="27"/>
  <c r="F22" i="2"/>
  <c r="H21" i="2"/>
  <c r="G21" i="2"/>
  <c r="L21" i="2"/>
  <c r="M21" i="2" s="1"/>
  <c r="F22" i="1"/>
  <c r="I23" i="1" s="1"/>
  <c r="Q21" i="1"/>
  <c r="K21" i="1"/>
  <c r="M21" i="1" s="1"/>
  <c r="K39" i="4" l="1"/>
  <c r="H35" i="6"/>
  <c r="J38" i="8"/>
  <c r="H35" i="9"/>
  <c r="L38" i="8"/>
  <c r="H35" i="11"/>
  <c r="G23" i="27"/>
  <c r="M30" i="34"/>
  <c r="L29" i="31"/>
  <c r="D24" i="22"/>
  <c r="G24" i="24"/>
  <c r="G25" i="15"/>
  <c r="F23" i="2"/>
  <c r="H22" i="2"/>
  <c r="G22" i="2"/>
  <c r="L22" i="2"/>
  <c r="M22" i="2" s="1"/>
  <c r="F23" i="1"/>
  <c r="I24" i="1" s="1"/>
  <c r="Q22" i="1"/>
  <c r="K22" i="1"/>
  <c r="M22" i="1" s="1"/>
  <c r="D25" i="22" l="1"/>
  <c r="G25" i="24"/>
  <c r="L30" i="31"/>
  <c r="M31" i="34"/>
  <c r="G26" i="15"/>
  <c r="G24" i="27"/>
  <c r="F24" i="2"/>
  <c r="G23" i="2"/>
  <c r="H23" i="2"/>
  <c r="L23" i="2"/>
  <c r="M23" i="2" s="1"/>
  <c r="F24" i="1"/>
  <c r="I25" i="1" s="1"/>
  <c r="Q23" i="1"/>
  <c r="K23" i="1"/>
  <c r="M23" i="1" s="1"/>
  <c r="M32" i="34" l="1"/>
  <c r="G25" i="27"/>
  <c r="G27" i="15"/>
  <c r="L31" i="31"/>
  <c r="D26" i="22"/>
  <c r="G26" i="24"/>
  <c r="F25" i="2"/>
  <c r="G24" i="2"/>
  <c r="H24" i="2"/>
  <c r="L24" i="2"/>
  <c r="M24" i="2" s="1"/>
  <c r="F25" i="1"/>
  <c r="I26" i="1" s="1"/>
  <c r="Q24" i="1"/>
  <c r="K24" i="1"/>
  <c r="M24" i="1" s="1"/>
  <c r="G26" i="27" l="1"/>
  <c r="D27" i="22"/>
  <c r="G27" i="24"/>
  <c r="L32" i="31"/>
  <c r="M33" i="34"/>
  <c r="G28" i="15"/>
  <c r="F26" i="2"/>
  <c r="H25" i="2"/>
  <c r="G25" i="2"/>
  <c r="L25" i="2"/>
  <c r="M25" i="2" s="1"/>
  <c r="F26" i="1"/>
  <c r="I27" i="1" s="1"/>
  <c r="Q25" i="1"/>
  <c r="K25" i="1"/>
  <c r="M25" i="1" s="1"/>
  <c r="L33" i="31" l="1"/>
  <c r="G27" i="27"/>
  <c r="G29" i="15"/>
  <c r="D28" i="22"/>
  <c r="G28" i="24"/>
  <c r="M34" i="34"/>
  <c r="F27" i="2"/>
  <c r="H26" i="2"/>
  <c r="G26" i="2"/>
  <c r="L26" i="2"/>
  <c r="M26" i="2" s="1"/>
  <c r="F27" i="1"/>
  <c r="I28" i="1" s="1"/>
  <c r="Q26" i="1"/>
  <c r="K26" i="1"/>
  <c r="M26" i="1" s="1"/>
  <c r="G30" i="15" l="1"/>
  <c r="M35" i="34"/>
  <c r="D29" i="22"/>
  <c r="G29" i="24"/>
  <c r="G28" i="27"/>
  <c r="L34" i="31"/>
  <c r="F28" i="2"/>
  <c r="H27" i="2"/>
  <c r="G27" i="2"/>
  <c r="L27" i="2"/>
  <c r="M27" i="2" s="1"/>
  <c r="F28" i="1"/>
  <c r="I29" i="1" s="1"/>
  <c r="Q27" i="1"/>
  <c r="K27" i="1"/>
  <c r="M27" i="1" s="1"/>
  <c r="M36" i="34" l="1"/>
  <c r="G30" i="24"/>
  <c r="D30" i="22"/>
  <c r="G31" i="15"/>
  <c r="L35" i="31"/>
  <c r="G29" i="27"/>
  <c r="F29" i="2"/>
  <c r="H28" i="2"/>
  <c r="G28" i="2"/>
  <c r="L28" i="2"/>
  <c r="M28" i="2" s="1"/>
  <c r="F29" i="1"/>
  <c r="I30" i="1" s="1"/>
  <c r="Q28" i="1"/>
  <c r="K28" i="1"/>
  <c r="M28" i="1" s="1"/>
  <c r="G30" i="27" l="1"/>
  <c r="D31" i="22"/>
  <c r="G31" i="24"/>
  <c r="G32" i="15"/>
  <c r="F30" i="2"/>
  <c r="G29" i="2"/>
  <c r="H29" i="2"/>
  <c r="L29" i="2"/>
  <c r="M29" i="2" s="1"/>
  <c r="F30" i="1"/>
  <c r="I31" i="1" s="1"/>
  <c r="Q29" i="1"/>
  <c r="K29" i="1"/>
  <c r="M29" i="1" s="1"/>
  <c r="D32" i="22" l="1"/>
  <c r="G32" i="24"/>
  <c r="G31" i="27"/>
  <c r="G33" i="15"/>
  <c r="F31" i="2"/>
  <c r="G30" i="2"/>
  <c r="H30" i="2"/>
  <c r="L30" i="2"/>
  <c r="M30" i="2" s="1"/>
  <c r="F31" i="1"/>
  <c r="I32" i="1" s="1"/>
  <c r="Q30" i="1"/>
  <c r="K30" i="1"/>
  <c r="M30" i="1" s="1"/>
  <c r="G32" i="27" l="1"/>
  <c r="D33" i="22"/>
  <c r="G33" i="24"/>
  <c r="G34" i="15"/>
  <c r="F32" i="2"/>
  <c r="H31" i="2"/>
  <c r="G31" i="2"/>
  <c r="L31" i="2"/>
  <c r="M31" i="2" s="1"/>
  <c r="F32" i="1"/>
  <c r="I33" i="1" s="1"/>
  <c r="Q31" i="1"/>
  <c r="K31" i="1"/>
  <c r="M31" i="1" s="1"/>
  <c r="G33" i="27" l="1"/>
  <c r="G35" i="15"/>
  <c r="G34" i="24"/>
  <c r="D34" i="22"/>
  <c r="F33" i="2"/>
  <c r="H32" i="2"/>
  <c r="G32" i="2"/>
  <c r="L32" i="2"/>
  <c r="M32" i="2" s="1"/>
  <c r="F33" i="1"/>
  <c r="I34" i="1" s="1"/>
  <c r="Q32" i="1"/>
  <c r="K32" i="1"/>
  <c r="M32" i="1" s="1"/>
  <c r="D35" i="22" l="1"/>
  <c r="G35" i="24"/>
  <c r="G34" i="27"/>
  <c r="F34" i="2"/>
  <c r="H33" i="2"/>
  <c r="G33" i="2"/>
  <c r="L33" i="2"/>
  <c r="M33" i="2" s="1"/>
  <c r="F34" i="1"/>
  <c r="I35" i="1" s="1"/>
  <c r="Q33" i="1"/>
  <c r="K33" i="1"/>
  <c r="M33" i="1" s="1"/>
  <c r="G35" i="27" l="1"/>
  <c r="F35" i="2"/>
  <c r="H34" i="2"/>
  <c r="G34" i="2"/>
  <c r="L34" i="2"/>
  <c r="M34" i="2" s="1"/>
  <c r="F35" i="1"/>
  <c r="Q34" i="1"/>
  <c r="K34" i="1"/>
  <c r="M34" i="1" s="1"/>
  <c r="F36" i="2" l="1"/>
  <c r="G35" i="2"/>
  <c r="H35" i="2"/>
  <c r="L35" i="2"/>
  <c r="M35" i="2" s="1"/>
  <c r="Q35" i="1"/>
  <c r="Q38" i="1" s="1"/>
  <c r="Q39" i="1" s="1"/>
  <c r="K35" i="1"/>
  <c r="G36" i="2" l="1"/>
  <c r="H36" i="2"/>
  <c r="L36" i="2"/>
  <c r="M36" i="2" s="1"/>
  <c r="M35" i="1"/>
  <c r="M38" i="1" s="1"/>
  <c r="K38" i="1"/>
</calcChain>
</file>

<file path=xl/sharedStrings.xml><?xml version="1.0" encoding="utf-8"?>
<sst xmlns="http://schemas.openxmlformats.org/spreadsheetml/2006/main" count="545" uniqueCount="108">
  <si>
    <t>Step Increase</t>
  </si>
  <si>
    <t>Average</t>
  </si>
  <si>
    <t>Proposed</t>
  </si>
  <si>
    <t>30+</t>
  </si>
  <si>
    <t>$500 / year</t>
  </si>
  <si>
    <t>$500/year</t>
  </si>
  <si>
    <t>+500</t>
  </si>
  <si>
    <t>Amelia County Public Schools</t>
  </si>
  <si>
    <t>Step</t>
  </si>
  <si>
    <t>FY20</t>
  </si>
  <si>
    <t>FY21</t>
  </si>
  <si>
    <t>Teacher Salary Scale</t>
  </si>
  <si>
    <t xml:space="preserve">FY20 </t>
  </si>
  <si>
    <t>Bus Driver Salary Scale</t>
  </si>
  <si>
    <t>Current FY 20 Scales</t>
  </si>
  <si>
    <t>FY 20</t>
  </si>
  <si>
    <t>FY 21</t>
  </si>
  <si>
    <t>ACES</t>
  </si>
  <si>
    <t>ACMS</t>
  </si>
  <si>
    <t>ACHS</t>
  </si>
  <si>
    <t>Assistant Principal Salary Scales</t>
  </si>
  <si>
    <t>Elementary School Assistant Principal Salary Scale</t>
  </si>
  <si>
    <t>Middle School Assistant Principal Salary Scale</t>
  </si>
  <si>
    <t>High School Assistant Principal Salary Scale</t>
  </si>
  <si>
    <t>Principal Salary Scales</t>
  </si>
  <si>
    <t>Averages</t>
  </si>
  <si>
    <t xml:space="preserve"> Elementary School Principal Salary Scale</t>
  </si>
  <si>
    <t>Middle School Principal Salary Scale</t>
  </si>
  <si>
    <t>High School Principal Salary Scale</t>
  </si>
  <si>
    <t>Bachelors</t>
  </si>
  <si>
    <t>Masters</t>
  </si>
  <si>
    <t>HR/Ast. Super</t>
  </si>
  <si>
    <t>Accounts Payable Clerk Salary Scale</t>
  </si>
  <si>
    <t>Administrative Assistant/Receptionist Salary Scale</t>
  </si>
  <si>
    <t>Bookkeeper Salary Scale</t>
  </si>
  <si>
    <t>Executive Assistant to the Superintendent Salary Scale</t>
  </si>
  <si>
    <t>Data and Testing Coordinator Salary Scale</t>
  </si>
  <si>
    <t>1) Masters stipend is $2,271</t>
  </si>
  <si>
    <t>Groundskeeper Salary Scale</t>
  </si>
  <si>
    <t>Human Resource Manager</t>
  </si>
  <si>
    <t>BSN</t>
  </si>
  <si>
    <t>RN</t>
  </si>
  <si>
    <t>LPN</t>
  </si>
  <si>
    <t>2) National Board Certification stipend is $1,500</t>
  </si>
  <si>
    <t>LPN Salary Scale</t>
  </si>
  <si>
    <t>Payroll Clerk Salary Scale</t>
  </si>
  <si>
    <t>School Psychologist Salary Scale</t>
  </si>
  <si>
    <t>1) Doctorate stipend is $3,000.</t>
  </si>
  <si>
    <t>School Secretary Salary Scale</t>
  </si>
  <si>
    <t>12 month, 8 hours</t>
  </si>
  <si>
    <t>Speech Therapist Salary Scale</t>
  </si>
  <si>
    <t>Computer Tech</t>
  </si>
  <si>
    <t>Instructional Tech Manager</t>
  </si>
  <si>
    <t>Transportation and Maintenance Supervisor Salary Scale</t>
  </si>
  <si>
    <t>7Hr</t>
  </si>
  <si>
    <t>5Hr</t>
  </si>
  <si>
    <t>8Hr</t>
  </si>
  <si>
    <t>Current %</t>
  </si>
  <si>
    <t>Proposed %</t>
  </si>
  <si>
    <t>Proposed FY21</t>
  </si>
  <si>
    <t>Paraprofessional Salary Scales (Highly Qualified)</t>
  </si>
  <si>
    <t># Emp.</t>
  </si>
  <si>
    <t>% Increase Old-New</t>
  </si>
  <si>
    <t>Av. Per teacher 4.17%</t>
  </si>
  <si>
    <t>Average Teacher Salary</t>
  </si>
  <si>
    <t>FY20 %</t>
  </si>
  <si>
    <t>FY21 %</t>
  </si>
  <si>
    <t>RN Salary Scale</t>
  </si>
  <si>
    <t>School Security Officer</t>
  </si>
  <si>
    <t>Cafeteria Employee Salary Scales</t>
  </si>
  <si>
    <t>6 Hr</t>
  </si>
  <si>
    <t>7 Hr</t>
  </si>
  <si>
    <t>Manager</t>
  </si>
  <si>
    <t>Longevity</t>
  </si>
  <si>
    <t>+$250</t>
  </si>
  <si>
    <t>+$300</t>
  </si>
  <si>
    <t>+$350</t>
  </si>
  <si>
    <t>+$75 Year</t>
  </si>
  <si>
    <t>+$500/Year</t>
  </si>
  <si>
    <t>+$500</t>
  </si>
  <si>
    <t>Proposed FY22</t>
  </si>
  <si>
    <t>Rev Proposed FY21</t>
  </si>
  <si>
    <t>%</t>
  </si>
  <si>
    <t>FY20 Average</t>
  </si>
  <si>
    <t>FY22</t>
  </si>
  <si>
    <t>FY22 Salary</t>
  </si>
  <si>
    <t>FY22 %</t>
  </si>
  <si>
    <t>Professional</t>
  </si>
  <si>
    <t>FY22 Director Scales</t>
  </si>
  <si>
    <t>FY21 Director Scales</t>
  </si>
  <si>
    <t>Instr./Designee</t>
  </si>
  <si>
    <t>FY23</t>
  </si>
  <si>
    <t>FY23 %</t>
  </si>
  <si>
    <t xml:space="preserve"> FY22 Scales</t>
  </si>
  <si>
    <t>FY23 Scales</t>
  </si>
  <si>
    <t xml:space="preserve"> FY22</t>
  </si>
  <si>
    <t>FY23 Salary</t>
  </si>
  <si>
    <t>+$3,000 Board Clerk Stipend</t>
  </si>
  <si>
    <t xml:space="preserve">FY23 </t>
  </si>
  <si>
    <t>BSN Salary Scale - 185 Days</t>
  </si>
  <si>
    <t>FY22%</t>
  </si>
  <si>
    <t>FY23 Nursing Salary Scales</t>
  </si>
  <si>
    <t xml:space="preserve">FY23 % </t>
  </si>
  <si>
    <t xml:space="preserve">FY22 Director Scales </t>
  </si>
  <si>
    <t>FY23 Director Scales</t>
  </si>
  <si>
    <t>Network Specialist</t>
  </si>
  <si>
    <t>Lead/Skilled Mechanic/Network Specialist Salary Scale</t>
  </si>
  <si>
    <t>Mechanic's Helper/Computer Technician Salary 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</si>
</sst>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0.000%"/>
    <numFmt numFmtId="168" formatCode="&quot;$&quot;#,##0;[Red]&quot;$&quot;#,##0"/>
    <numFmt numFmtId="169" formatCode="_(&quot;$&quot;* #,##0.00_);_(&quot;$&quot;* \(#,##0.00\);_(&quot;$&quot;* &quot;-&quot;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277">
    <xf numFmtId="0" fontId="0" fillId="0" borderId="0" xfId="0"/>
    <xf numFmtId="165" fontId="0" fillId="0" borderId="0" xfId="0" applyNumberFormat="1"/>
    <xf numFmtId="166" fontId="0" fillId="0" borderId="0" xfId="0" applyNumberFormat="1"/>
    <xf numFmtId="10" fontId="0" fillId="0" borderId="0" xfId="0" applyNumberFormat="1"/>
    <xf numFmtId="164" fontId="0" fillId="0" borderId="0" xfId="0" applyNumberFormat="1"/>
    <xf numFmtId="9" fontId="0" fillId="0" borderId="0" xfId="0" applyNumberFormat="1"/>
    <xf numFmtId="9" fontId="0" fillId="0" borderId="0" xfId="2" applyFont="1"/>
    <xf numFmtId="0" fontId="0" fillId="0" borderId="0" xfId="1" applyNumberFormat="1" applyFont="1" applyFill="1" applyBorder="1" applyAlignment="1">
      <alignment horizontal="right"/>
    </xf>
    <xf numFmtId="43" fontId="0" fillId="0" borderId="0" xfId="1" applyFont="1" applyFill="1" applyBorder="1" applyAlignment="1">
      <alignment horizontal="right"/>
    </xf>
    <xf numFmtId="0" fontId="0" fillId="0" borderId="0" xfId="1" applyNumberFormat="1" applyFont="1" applyFill="1" applyBorder="1"/>
    <xf numFmtId="165" fontId="0" fillId="0" borderId="0" xfId="1" applyNumberFormat="1" applyFont="1" applyFill="1" applyBorder="1"/>
    <xf numFmtId="10" fontId="0" fillId="0" borderId="0" xfId="1" applyNumberFormat="1" applyFont="1" applyFill="1" applyBorder="1"/>
    <xf numFmtId="0" fontId="0" fillId="0" borderId="0" xfId="0" applyFill="1"/>
    <xf numFmtId="165" fontId="0" fillId="0" borderId="0" xfId="0" applyNumberFormat="1" applyFill="1"/>
    <xf numFmtId="2" fontId="0" fillId="0" borderId="0" xfId="0" applyNumberFormat="1" applyFill="1"/>
    <xf numFmtId="10" fontId="0" fillId="0" borderId="0" xfId="2" applyNumberFormat="1" applyFont="1" applyFill="1" applyBorder="1"/>
    <xf numFmtId="167" fontId="0" fillId="0" borderId="0" xfId="0" applyNumberFormat="1" applyFill="1"/>
    <xf numFmtId="9" fontId="0" fillId="0" borderId="0" xfId="2" applyFont="1" applyFill="1"/>
    <xf numFmtId="43" fontId="0" fillId="0" borderId="0" xfId="0" applyNumberFormat="1" applyFill="1"/>
    <xf numFmtId="164" fontId="0" fillId="0" borderId="0" xfId="0" applyNumberFormat="1" applyFill="1"/>
    <xf numFmtId="10" fontId="0" fillId="0" borderId="0" xfId="0" applyNumberFormat="1" applyFill="1"/>
    <xf numFmtId="164" fontId="0" fillId="0" borderId="0" xfId="1" applyNumberFormat="1" applyFont="1" applyFill="1" applyBorder="1" applyAlignment="1">
      <alignment horizontal="right"/>
    </xf>
    <xf numFmtId="9" fontId="0" fillId="0" borderId="0" xfId="1" applyNumberFormat="1" applyFont="1" applyFill="1" applyBorder="1" applyAlignment="1">
      <alignment horizontal="right"/>
    </xf>
    <xf numFmtId="10" fontId="0" fillId="0" borderId="0" xfId="2" applyNumberFormat="1" applyFont="1"/>
    <xf numFmtId="0" fontId="0" fillId="0" borderId="0" xfId="0" applyFont="1" applyFill="1" applyBorder="1"/>
    <xf numFmtId="0" fontId="0" fillId="0" borderId="0" xfId="1" applyNumberFormat="1" applyFont="1" applyFill="1" applyBorder="1" applyAlignment="1">
      <alignment horizontal="center"/>
    </xf>
    <xf numFmtId="165" fontId="0" fillId="0" borderId="0" xfId="0" applyNumberFormat="1" applyFont="1" applyFill="1" applyBorder="1"/>
    <xf numFmtId="44" fontId="0" fillId="0" borderId="0" xfId="0" applyNumberFormat="1"/>
    <xf numFmtId="42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68" fontId="0" fillId="0" borderId="0" xfId="0" applyNumberFormat="1"/>
    <xf numFmtId="3" fontId="0" fillId="0" borderId="0" xfId="0" applyNumberFormat="1"/>
    <xf numFmtId="0" fontId="4" fillId="0" borderId="0" xfId="0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right"/>
    </xf>
    <xf numFmtId="9" fontId="0" fillId="0" borderId="0" xfId="0" applyNumberFormat="1" applyAlignment="1">
      <alignment horizontal="right"/>
    </xf>
    <xf numFmtId="169" fontId="0" fillId="0" borderId="0" xfId="0" applyNumberFormat="1"/>
    <xf numFmtId="1" fontId="0" fillId="0" borderId="0" xfId="0" applyNumberFormat="1"/>
    <xf numFmtId="165" fontId="0" fillId="0" borderId="0" xfId="3" applyNumberFormat="1" applyFont="1"/>
    <xf numFmtId="43" fontId="0" fillId="0" borderId="0" xfId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0" fontId="0" fillId="0" borderId="0" xfId="1" applyNumberFormat="1" applyFont="1" applyFill="1" applyBorder="1" applyAlignment="1">
      <alignment horizontal="right"/>
    </xf>
    <xf numFmtId="165" fontId="0" fillId="0" borderId="0" xfId="0" applyNumberFormat="1" applyBorder="1"/>
    <xf numFmtId="1" fontId="0" fillId="0" borderId="0" xfId="1" applyNumberFormat="1" applyFont="1" applyFill="1" applyBorder="1"/>
    <xf numFmtId="1" fontId="0" fillId="0" borderId="0" xfId="1" applyNumberFormat="1" applyFont="1" applyFill="1" applyBorder="1" applyAlignment="1">
      <alignment horizontal="right"/>
    </xf>
    <xf numFmtId="0" fontId="0" fillId="0" borderId="0" xfId="0" applyBorder="1"/>
    <xf numFmtId="10" fontId="0" fillId="0" borderId="0" xfId="0" applyNumberFormat="1" applyBorder="1"/>
    <xf numFmtId="6" fontId="0" fillId="0" borderId="0" xfId="0" applyNumberFormat="1"/>
    <xf numFmtId="0" fontId="4" fillId="0" borderId="0" xfId="0" applyFont="1"/>
    <xf numFmtId="0" fontId="0" fillId="2" borderId="0" xfId="0" applyFill="1" applyBorder="1"/>
    <xf numFmtId="165" fontId="0" fillId="2" borderId="0" xfId="0" applyNumberForma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165" fontId="0" fillId="0" borderId="0" xfId="0" applyNumberFormat="1" applyFont="1"/>
    <xf numFmtId="10" fontId="0" fillId="0" borderId="0" xfId="0" applyNumberFormat="1" applyFont="1"/>
    <xf numFmtId="0" fontId="0" fillId="0" borderId="0" xfId="0" applyFont="1" applyBorder="1"/>
    <xf numFmtId="10" fontId="0" fillId="0" borderId="0" xfId="0" applyNumberFormat="1" applyFont="1" applyBorder="1"/>
    <xf numFmtId="1" fontId="0" fillId="0" borderId="0" xfId="0" applyNumberFormat="1" applyFont="1" applyBorder="1"/>
    <xf numFmtId="43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10" fontId="0" fillId="0" borderId="0" xfId="0" applyNumberFormat="1" applyFont="1" applyFill="1" applyBorder="1"/>
    <xf numFmtId="0" fontId="0" fillId="0" borderId="0" xfId="0" applyFont="1" applyFill="1"/>
    <xf numFmtId="4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horizontal="center"/>
    </xf>
    <xf numFmtId="0" fontId="4" fillId="0" borderId="0" xfId="4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4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4" fillId="0" borderId="0" xfId="3" applyNumberFormat="1" applyFont="1" applyBorder="1" applyAlignment="1">
      <alignment horizontal="right"/>
    </xf>
    <xf numFmtId="10" fontId="4" fillId="0" borderId="0" xfId="2" applyNumberFormat="1" applyFont="1" applyBorder="1"/>
    <xf numFmtId="165" fontId="4" fillId="0" borderId="0" xfId="3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0" xfId="4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/>
    <xf numFmtId="6" fontId="1" fillId="0" borderId="0" xfId="0" applyNumberFormat="1" applyFont="1"/>
    <xf numFmtId="10" fontId="1" fillId="0" borderId="0" xfId="0" applyNumberFormat="1" applyFont="1"/>
    <xf numFmtId="165" fontId="4" fillId="0" borderId="0" xfId="4" applyNumberFormat="1" applyFont="1" applyBorder="1" applyAlignment="1">
      <alignment horizontal="right"/>
    </xf>
    <xf numFmtId="10" fontId="4" fillId="0" borderId="0" xfId="2" applyNumberFormat="1" applyFont="1" applyFill="1" applyBorder="1"/>
    <xf numFmtId="165" fontId="4" fillId="0" borderId="0" xfId="0" applyNumberFormat="1" applyFont="1" applyFill="1" applyBorder="1" applyAlignment="1">
      <alignment horizontal="right"/>
    </xf>
    <xf numFmtId="0" fontId="5" fillId="0" borderId="0" xfId="5" applyFont="1" applyFill="1" applyBorder="1"/>
    <xf numFmtId="10" fontId="5" fillId="0" borderId="0" xfId="2" applyNumberFormat="1" applyFont="1" applyFill="1" applyBorder="1"/>
    <xf numFmtId="44" fontId="5" fillId="0" borderId="0" xfId="3" applyFont="1" applyFill="1" applyBorder="1"/>
    <xf numFmtId="0" fontId="4" fillId="0" borderId="0" xfId="5" applyFont="1" applyFill="1" applyBorder="1" applyAlignment="1">
      <alignment horizontal="center"/>
    </xf>
    <xf numFmtId="0" fontId="4" fillId="2" borderId="0" xfId="4" applyNumberFormat="1" applyFont="1" applyFill="1" applyBorder="1" applyAlignment="1">
      <alignment horizontal="right"/>
    </xf>
    <xf numFmtId="165" fontId="4" fillId="2" borderId="0" xfId="4" applyNumberFormat="1" applyFont="1" applyFill="1" applyBorder="1" applyAlignment="1">
      <alignment horizontal="right"/>
    </xf>
    <xf numFmtId="10" fontId="4" fillId="2" borderId="0" xfId="4" applyNumberFormat="1" applyFont="1" applyFill="1" applyBorder="1" applyAlignment="1">
      <alignment horizontal="right"/>
    </xf>
    <xf numFmtId="0" fontId="4" fillId="0" borderId="0" xfId="5" applyFont="1" applyBorder="1" applyAlignment="1">
      <alignment horizontal="right"/>
    </xf>
    <xf numFmtId="165" fontId="4" fillId="0" borderId="0" xfId="5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4" fillId="0" borderId="0" xfId="4" applyNumberFormat="1" applyFont="1" applyBorder="1" applyAlignment="1">
      <alignment horizontal="right" vertical="center"/>
    </xf>
    <xf numFmtId="165" fontId="4" fillId="0" borderId="0" xfId="4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10" fontId="4" fillId="0" borderId="0" xfId="2" applyNumberFormat="1" applyFont="1" applyBorder="1" applyAlignment="1">
      <alignment vertical="center"/>
    </xf>
    <xf numFmtId="165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8" fontId="0" fillId="0" borderId="0" xfId="0" applyNumberFormat="1" applyFont="1"/>
    <xf numFmtId="44" fontId="0" fillId="0" borderId="0" xfId="0" applyNumberFormat="1" applyFont="1"/>
    <xf numFmtId="6" fontId="0" fillId="0" borderId="0" xfId="0" applyNumberFormat="1" applyFont="1"/>
    <xf numFmtId="9" fontId="4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9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4" fillId="0" borderId="0" xfId="4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7" fontId="0" fillId="0" borderId="0" xfId="0" applyNumberFormat="1"/>
    <xf numFmtId="44" fontId="0" fillId="0" borderId="0" xfId="3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center"/>
    </xf>
    <xf numFmtId="165" fontId="0" fillId="0" borderId="1" xfId="0" applyNumberFormat="1" applyFont="1" applyFill="1" applyBorder="1"/>
    <xf numFmtId="164" fontId="0" fillId="0" borderId="1" xfId="0" applyNumberFormat="1" applyFont="1" applyFill="1" applyBorder="1" applyAlignment="1">
      <alignment horizontal="right"/>
    </xf>
    <xf numFmtId="0" fontId="4" fillId="0" borderId="0" xfId="5" applyFont="1" applyFill="1" applyBorder="1"/>
    <xf numFmtId="44" fontId="4" fillId="0" borderId="0" xfId="3" applyFont="1" applyFill="1" applyBorder="1"/>
    <xf numFmtId="0" fontId="4" fillId="0" borderId="0" xfId="4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6" fontId="0" fillId="0" borderId="0" xfId="0" applyNumberFormat="1" applyFont="1" applyFill="1"/>
    <xf numFmtId="10" fontId="0" fillId="0" borderId="0" xfId="0" applyNumberFormat="1" applyFont="1" applyFill="1"/>
    <xf numFmtId="7" fontId="0" fillId="0" borderId="0" xfId="0" applyNumberFormat="1" applyAlignment="1">
      <alignment horizontal="right"/>
    </xf>
    <xf numFmtId="0" fontId="0" fillId="0" borderId="0" xfId="0" quotePrefix="1"/>
    <xf numFmtId="0" fontId="0" fillId="0" borderId="0" xfId="0" quotePrefix="1" applyFont="1"/>
    <xf numFmtId="43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165" fontId="8" fillId="0" borderId="0" xfId="0" applyNumberFormat="1" applyFont="1" applyFill="1" applyBorder="1"/>
    <xf numFmtId="43" fontId="8" fillId="0" borderId="0" xfId="0" applyNumberFormat="1" applyFont="1" applyFill="1" applyBorder="1"/>
    <xf numFmtId="165" fontId="8" fillId="2" borderId="0" xfId="0" applyNumberFormat="1" applyFont="1" applyFill="1" applyBorder="1"/>
    <xf numFmtId="10" fontId="8" fillId="0" borderId="0" xfId="1" applyNumberFormat="1" applyFont="1" applyFill="1" applyBorder="1"/>
    <xf numFmtId="10" fontId="8" fillId="0" borderId="0" xfId="2" applyNumberFormat="1" applyFont="1" applyFill="1" applyBorder="1"/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43" fontId="8" fillId="0" borderId="0" xfId="0" applyNumberFormat="1" applyFont="1"/>
    <xf numFmtId="0" fontId="8" fillId="0" borderId="0" xfId="0" applyFont="1"/>
    <xf numFmtId="165" fontId="8" fillId="0" borderId="0" xfId="0" applyNumberFormat="1" applyFont="1"/>
    <xf numFmtId="0" fontId="8" fillId="0" borderId="0" xfId="0" quotePrefix="1" applyFont="1"/>
    <xf numFmtId="6" fontId="8" fillId="2" borderId="0" xfId="0" quotePrefix="1" applyNumberFormat="1" applyFont="1" applyFill="1"/>
    <xf numFmtId="39" fontId="8" fillId="0" borderId="0" xfId="0" applyNumberFormat="1" applyFont="1" applyFill="1" applyBorder="1"/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39" fontId="8" fillId="0" borderId="0" xfId="0" applyNumberFormat="1" applyFont="1" applyBorder="1"/>
    <xf numFmtId="165" fontId="8" fillId="0" borderId="0" xfId="0" applyNumberFormat="1" applyFont="1" applyBorder="1"/>
    <xf numFmtId="6" fontId="8" fillId="2" borderId="0" xfId="0" quotePrefix="1" applyNumberFormat="1" applyFont="1" applyFill="1" applyBorder="1"/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165" fontId="10" fillId="0" borderId="0" xfId="0" applyNumberFormat="1" applyFont="1" applyBorder="1" applyAlignment="1">
      <alignment horizontal="right"/>
    </xf>
    <xf numFmtId="10" fontId="10" fillId="0" borderId="0" xfId="0" applyNumberFormat="1" applyFont="1" applyBorder="1" applyAlignment="1">
      <alignment horizontal="right"/>
    </xf>
    <xf numFmtId="10" fontId="11" fillId="0" borderId="0" xfId="0" applyNumberFormat="1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quotePrefix="1" applyFont="1" applyBorder="1"/>
    <xf numFmtId="44" fontId="11" fillId="0" borderId="0" xfId="0" applyNumberFormat="1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7" fontId="0" fillId="0" borderId="0" xfId="0" applyNumberFormat="1" applyBorder="1" applyAlignment="1">
      <alignment horizontal="right"/>
    </xf>
    <xf numFmtId="10" fontId="0" fillId="0" borderId="0" xfId="2" applyNumberFormat="1" applyFont="1" applyBorder="1"/>
    <xf numFmtId="0" fontId="0" fillId="0" borderId="0" xfId="0" quotePrefix="1" applyBorder="1"/>
    <xf numFmtId="1" fontId="0" fillId="0" borderId="0" xfId="0" applyNumberFormat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0" fontId="0" fillId="3" borderId="0" xfId="1" applyNumberFormat="1" applyFont="1" applyFill="1" applyBorder="1" applyAlignment="1">
      <alignment horizontal="center"/>
    </xf>
    <xf numFmtId="165" fontId="0" fillId="3" borderId="0" xfId="1" applyNumberFormat="1" applyFont="1" applyFill="1" applyBorder="1"/>
    <xf numFmtId="164" fontId="0" fillId="3" borderId="0" xfId="1" applyNumberFormat="1" applyFont="1" applyFill="1" applyBorder="1" applyAlignment="1">
      <alignment horizontal="right"/>
    </xf>
    <xf numFmtId="43" fontId="0" fillId="3" borderId="0" xfId="1" applyFont="1" applyFill="1" applyBorder="1" applyAlignment="1">
      <alignment horizontal="center"/>
    </xf>
    <xf numFmtId="165" fontId="0" fillId="3" borderId="0" xfId="0" applyNumberFormat="1" applyFill="1"/>
    <xf numFmtId="0" fontId="0" fillId="4" borderId="0" xfId="0" applyFont="1" applyFill="1"/>
    <xf numFmtId="43" fontId="0" fillId="4" borderId="0" xfId="0" applyNumberFormat="1" applyFont="1" applyFill="1" applyBorder="1"/>
    <xf numFmtId="165" fontId="0" fillId="4" borderId="0" xfId="0" applyNumberFormat="1" applyFont="1" applyFill="1" applyBorder="1"/>
    <xf numFmtId="164" fontId="0" fillId="4" borderId="0" xfId="0" applyNumberFormat="1" applyFont="1" applyFill="1" applyBorder="1"/>
    <xf numFmtId="0" fontId="0" fillId="4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1" fontId="12" fillId="0" borderId="0" xfId="1" applyNumberFormat="1" applyFont="1" applyFill="1" applyBorder="1" applyAlignment="1">
      <alignment horizontal="center"/>
    </xf>
    <xf numFmtId="43" fontId="11" fillId="0" borderId="0" xfId="1" applyFont="1" applyFill="1" applyBorder="1"/>
    <xf numFmtId="43" fontId="10" fillId="0" borderId="0" xfId="1" applyFont="1" applyFill="1" applyBorder="1"/>
    <xf numFmtId="43" fontId="0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3" fontId="0" fillId="0" borderId="0" xfId="1" applyFont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0" fontId="1" fillId="0" borderId="0" xfId="2" applyNumberFormat="1" applyFont="1"/>
    <xf numFmtId="165" fontId="1" fillId="0" borderId="0" xfId="0" applyNumberFormat="1" applyFont="1"/>
    <xf numFmtId="0" fontId="9" fillId="0" borderId="0" xfId="0" applyFont="1" applyBorder="1" applyAlignment="1"/>
    <xf numFmtId="0" fontId="10" fillId="0" borderId="0" xfId="0" applyFont="1" applyBorder="1" applyAlignment="1">
      <alignment vertical="center" wrapText="1"/>
    </xf>
    <xf numFmtId="10" fontId="10" fillId="0" borderId="0" xfId="2" applyNumberFormat="1" applyFont="1" applyBorder="1" applyAlignment="1">
      <alignment horizontal="right"/>
    </xf>
    <xf numFmtId="0" fontId="8" fillId="0" borderId="0" xfId="0" applyFont="1" applyFill="1"/>
    <xf numFmtId="43" fontId="8" fillId="0" borderId="0" xfId="0" applyNumberFormat="1" applyFont="1" applyFill="1" applyBorder="1" applyAlignment="1">
      <alignment vertic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5" fontId="11" fillId="0" borderId="0" xfId="0" applyNumberFormat="1" applyFont="1" applyBorder="1"/>
    <xf numFmtId="43" fontId="11" fillId="0" borderId="0" xfId="1" applyFont="1" applyBorder="1"/>
    <xf numFmtId="165" fontId="11" fillId="0" borderId="0" xfId="3" applyNumberFormat="1" applyFont="1" applyBorder="1"/>
    <xf numFmtId="10" fontId="11" fillId="0" borderId="0" xfId="2" applyNumberFormat="1" applyFont="1" applyBorder="1"/>
    <xf numFmtId="165" fontId="11" fillId="0" borderId="0" xfId="0" applyNumberFormat="1" applyFont="1" applyFill="1" applyBorder="1"/>
    <xf numFmtId="165" fontId="11" fillId="2" borderId="0" xfId="0" applyNumberFormat="1" applyFont="1" applyFill="1" applyBorder="1"/>
    <xf numFmtId="0" fontId="11" fillId="0" borderId="0" xfId="0" applyFont="1"/>
    <xf numFmtId="165" fontId="11" fillId="0" borderId="0" xfId="1" applyNumberFormat="1" applyFont="1" applyBorder="1"/>
    <xf numFmtId="0" fontId="11" fillId="0" borderId="0" xfId="0" applyFont="1" applyBorder="1" applyAlignment="1">
      <alignment horizontal="right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43" fontId="11" fillId="0" borderId="0" xfId="0" applyNumberFormat="1" applyFont="1" applyFill="1" applyBorder="1"/>
    <xf numFmtId="0" fontId="12" fillId="0" borderId="0" xfId="0" applyFont="1" applyFill="1" applyBorder="1"/>
    <xf numFmtId="43" fontId="12" fillId="0" borderId="0" xfId="1" applyFont="1" applyFill="1" applyBorder="1"/>
    <xf numFmtId="43" fontId="9" fillId="0" borderId="0" xfId="1" applyFont="1" applyFill="1" applyBorder="1"/>
    <xf numFmtId="165" fontId="8" fillId="0" borderId="0" xfId="3" applyNumberFormat="1" applyFont="1"/>
    <xf numFmtId="10" fontId="8" fillId="0" borderId="0" xfId="2" applyNumberFormat="1" applyFont="1"/>
    <xf numFmtId="0" fontId="0" fillId="0" borderId="0" xfId="0" applyFont="1" applyFill="1" applyBorder="1" applyAlignment="1">
      <alignment horizontal="center"/>
    </xf>
    <xf numFmtId="8" fontId="0" fillId="0" borderId="0" xfId="0" applyNumberFormat="1" applyFill="1"/>
    <xf numFmtId="43" fontId="2" fillId="0" borderId="0" xfId="0" applyNumberFormat="1" applyFont="1" applyFill="1" applyBorder="1" applyAlignment="1"/>
    <xf numFmtId="43" fontId="0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wrapText="1"/>
    </xf>
    <xf numFmtId="8" fontId="0" fillId="0" borderId="0" xfId="0" applyNumberFormat="1" applyBorder="1" applyAlignment="1">
      <alignment horizontal="right" wrapText="1"/>
    </xf>
    <xf numFmtId="10" fontId="0" fillId="0" borderId="0" xfId="0" applyNumberFormat="1" applyBorder="1" applyAlignment="1">
      <alignment horizontal="right" wrapText="1"/>
    </xf>
    <xf numFmtId="0" fontId="0" fillId="0" borderId="0" xfId="0" applyFill="1" applyBorder="1"/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43" fontId="0" fillId="0" borderId="0" xfId="0" applyNumberFormat="1"/>
    <xf numFmtId="43" fontId="11" fillId="0" borderId="0" xfId="0" applyNumberFormat="1" applyFont="1" applyBorder="1"/>
    <xf numFmtId="43" fontId="11" fillId="0" borderId="0" xfId="3" applyNumberFormat="1" applyFont="1" applyBorder="1"/>
    <xf numFmtId="43" fontId="0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43" fontId="2" fillId="0" borderId="0" xfId="0" applyNumberFormat="1" applyFont="1" applyFill="1" applyBorder="1" applyAlignment="1">
      <alignment horizontal="center"/>
    </xf>
    <xf numFmtId="43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top"/>
    </xf>
    <xf numFmtId="0" fontId="4" fillId="0" borderId="0" xfId="5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8" fillId="0" borderId="0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urrency" xfId="3" builtinId="4"/>
    <cellStyle name="Normal" xfId="0" builtinId="0"/>
    <cellStyle name="Normal 2" xfId="5" xr:uid="{00000000-0005-0000-0000-000003000000}"/>
    <cellStyle name="Normal 4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2"/>
  <sheetViews>
    <sheetView topLeftCell="A17" workbookViewId="0">
      <selection activeCell="H30" sqref="H30"/>
    </sheetView>
  </sheetViews>
  <sheetFormatPr defaultRowHeight="14.5" x14ac:dyDescent="0.35"/>
  <cols>
    <col min="1" max="1" width="5.453125" customWidth="1"/>
    <col min="2" max="3" width="10.7265625" hidden="1" customWidth="1"/>
    <col min="4" max="4" width="10" hidden="1" customWidth="1"/>
    <col min="5" max="5" width="10.7265625" hidden="1" customWidth="1"/>
    <col min="6" max="6" width="13.7265625" customWidth="1"/>
    <col min="7" max="7" width="11.1796875" customWidth="1"/>
    <col min="8" max="8" width="13.54296875" bestFit="1" customWidth="1"/>
    <col min="9" max="9" width="11.1796875" customWidth="1"/>
    <col min="10" max="10" width="16.453125" customWidth="1"/>
    <col min="11" max="11" width="19" hidden="1" customWidth="1"/>
    <col min="12" max="12" width="7.54296875" hidden="1" customWidth="1"/>
    <col min="13" max="13" width="9.1796875" hidden="1" customWidth="1"/>
    <col min="14" max="15" width="0" hidden="1" customWidth="1"/>
    <col min="16" max="16" width="13.1796875" hidden="1" customWidth="1"/>
    <col min="17" max="17" width="13.26953125" hidden="1" customWidth="1"/>
    <col min="18" max="18" width="5.7265625" bestFit="1" customWidth="1"/>
    <col min="19" max="19" width="10.1796875" bestFit="1" customWidth="1"/>
    <col min="20" max="20" width="11.81640625" hidden="1" customWidth="1"/>
    <col min="21" max="21" width="9.1796875" hidden="1" customWidth="1"/>
    <col min="22" max="22" width="9.81640625" bestFit="1" customWidth="1"/>
    <col min="24" max="24" width="13.54296875" bestFit="1" customWidth="1"/>
    <col min="25" max="25" width="7" customWidth="1"/>
    <col min="26" max="26" width="14.453125" bestFit="1" customWidth="1"/>
    <col min="34" max="34" width="9.54296875" bestFit="1" customWidth="1"/>
  </cols>
  <sheetData>
    <row r="1" spans="1:45" x14ac:dyDescent="0.35">
      <c r="A1" s="245" t="s">
        <v>7</v>
      </c>
      <c r="B1" s="245"/>
      <c r="C1" s="245"/>
      <c r="D1" s="245"/>
      <c r="E1" s="245"/>
      <c r="F1" s="245"/>
      <c r="G1" s="245"/>
      <c r="H1" s="245"/>
      <c r="I1" s="245"/>
      <c r="J1" s="180"/>
      <c r="K1" s="245" t="s">
        <v>7</v>
      </c>
      <c r="L1" s="245"/>
      <c r="M1" s="245"/>
      <c r="N1" s="245"/>
      <c r="O1" s="245"/>
      <c r="P1" s="245"/>
      <c r="Q1" s="245"/>
    </row>
    <row r="2" spans="1:45" x14ac:dyDescent="0.35">
      <c r="A2" s="244" t="s">
        <v>11</v>
      </c>
      <c r="B2" s="244"/>
      <c r="C2" s="244"/>
      <c r="D2" s="244"/>
      <c r="E2" s="244"/>
      <c r="F2" s="244"/>
      <c r="G2" s="244"/>
      <c r="H2" s="244"/>
      <c r="I2" s="244"/>
      <c r="J2" s="180"/>
      <c r="K2" s="55"/>
      <c r="L2" s="55"/>
      <c r="M2" s="55"/>
      <c r="N2" s="55"/>
      <c r="O2" s="55"/>
      <c r="P2" s="55"/>
      <c r="Q2" s="55"/>
    </row>
    <row r="3" spans="1:45" x14ac:dyDescent="0.35">
      <c r="A3" s="193"/>
      <c r="B3" s="193"/>
      <c r="C3" s="193"/>
      <c r="D3" s="193"/>
      <c r="E3" s="193"/>
      <c r="F3" s="193"/>
      <c r="G3" s="193"/>
      <c r="H3" s="193"/>
      <c r="I3" s="193"/>
      <c r="J3" s="180"/>
      <c r="K3" s="55"/>
      <c r="L3" s="55"/>
      <c r="M3" s="55"/>
      <c r="N3" s="55"/>
      <c r="O3" s="55"/>
      <c r="P3" s="55" t="s">
        <v>64</v>
      </c>
      <c r="Q3" s="55"/>
      <c r="W3" s="167"/>
    </row>
    <row r="4" spans="1:45" x14ac:dyDescent="0.35">
      <c r="A4" s="8" t="s">
        <v>8</v>
      </c>
      <c r="B4" s="25" t="s">
        <v>9</v>
      </c>
      <c r="C4" s="25" t="s">
        <v>0</v>
      </c>
      <c r="D4" s="25" t="s">
        <v>57</v>
      </c>
      <c r="E4" s="40" t="s">
        <v>83</v>
      </c>
      <c r="F4" s="40" t="s">
        <v>84</v>
      </c>
      <c r="G4" s="40" t="s">
        <v>57</v>
      </c>
      <c r="H4" s="40" t="s">
        <v>91</v>
      </c>
      <c r="I4" s="40" t="s">
        <v>92</v>
      </c>
      <c r="J4" s="181"/>
      <c r="K4" s="40" t="s">
        <v>62</v>
      </c>
      <c r="L4" s="40" t="s">
        <v>61</v>
      </c>
      <c r="M4" s="55"/>
      <c r="N4" s="55"/>
      <c r="O4" s="55"/>
      <c r="P4" s="56" t="s">
        <v>15</v>
      </c>
      <c r="Q4" s="56" t="s">
        <v>16</v>
      </c>
      <c r="R4" s="8" t="s">
        <v>8</v>
      </c>
      <c r="S4" s="175" t="s">
        <v>9</v>
      </c>
      <c r="T4" s="25" t="s">
        <v>0</v>
      </c>
      <c r="U4" s="25" t="s">
        <v>57</v>
      </c>
      <c r="V4" s="40" t="s">
        <v>1</v>
      </c>
      <c r="W4" s="40" t="s">
        <v>8</v>
      </c>
      <c r="X4" s="178" t="s">
        <v>81</v>
      </c>
      <c r="Z4" s="40" t="s">
        <v>80</v>
      </c>
      <c r="AA4" s="40" t="s">
        <v>58</v>
      </c>
    </row>
    <row r="5" spans="1:45" x14ac:dyDescent="0.35">
      <c r="A5" s="9">
        <v>0</v>
      </c>
      <c r="B5" s="10">
        <v>40100</v>
      </c>
      <c r="C5" s="9"/>
      <c r="D5" s="9"/>
      <c r="E5" s="10">
        <v>42480</v>
      </c>
      <c r="F5" s="10">
        <v>43625</v>
      </c>
      <c r="G5" s="40"/>
      <c r="H5" s="40">
        <f>ROUND(46679/1.0125,0)</f>
        <v>46103</v>
      </c>
      <c r="I5" s="40"/>
      <c r="J5" s="182"/>
      <c r="K5" s="11"/>
      <c r="L5" s="40"/>
      <c r="M5" s="55"/>
      <c r="N5" s="55"/>
      <c r="O5" s="55"/>
      <c r="P5" s="57">
        <f>L6*B5</f>
        <v>360900</v>
      </c>
      <c r="Q5" s="57">
        <v>0</v>
      </c>
      <c r="R5" s="9">
        <v>0</v>
      </c>
      <c r="S5" s="176">
        <v>40100</v>
      </c>
      <c r="T5" s="9"/>
      <c r="U5" s="9"/>
      <c r="V5" s="10">
        <v>42480</v>
      </c>
      <c r="W5" s="173">
        <v>0</v>
      </c>
      <c r="X5" s="179">
        <v>40100</v>
      </c>
      <c r="Z5" s="10">
        <v>40500</v>
      </c>
      <c r="AA5" s="40"/>
      <c r="AH5" s="241">
        <f>H5/7</f>
        <v>6586.1428571428569</v>
      </c>
    </row>
    <row r="6" spans="1:45" x14ac:dyDescent="0.35">
      <c r="A6" s="9">
        <v>1</v>
      </c>
      <c r="B6" s="10">
        <v>40883</v>
      </c>
      <c r="C6" s="11">
        <v>1.95E-2</v>
      </c>
      <c r="D6" s="11">
        <f>(B6-B5)/B5</f>
        <v>1.9526184538653367E-2</v>
      </c>
      <c r="E6" s="10">
        <v>42861</v>
      </c>
      <c r="F6" s="10">
        <f>ROUND((F5*G6)+F5,0)</f>
        <v>44170</v>
      </c>
      <c r="G6" s="11">
        <v>1.2500000000000001E-2</v>
      </c>
      <c r="H6" s="118">
        <f>ROUND(F5*1.07,0)</f>
        <v>46679</v>
      </c>
      <c r="I6" s="11">
        <f>(H6-H5)/H5</f>
        <v>1.2493763963299568E-2</v>
      </c>
      <c r="J6" s="182"/>
      <c r="K6" s="11">
        <f>(F6-B5)/B5</f>
        <v>0.10149625935162095</v>
      </c>
      <c r="L6" s="47">
        <v>9</v>
      </c>
      <c r="M6" s="58">
        <f>K6*L6</f>
        <v>0.91346633416458856</v>
      </c>
      <c r="N6" s="55"/>
      <c r="O6" s="55"/>
      <c r="P6" s="57">
        <f t="shared" ref="P6:P34" si="0">L7*B6</f>
        <v>408830</v>
      </c>
      <c r="Q6" s="57">
        <f>L6*F6</f>
        <v>397530</v>
      </c>
      <c r="R6" s="9">
        <v>1</v>
      </c>
      <c r="S6" s="176">
        <v>40883</v>
      </c>
      <c r="T6" s="11">
        <v>1.95E-2</v>
      </c>
      <c r="U6" s="11">
        <f>(S6-S5)/S5</f>
        <v>1.9526184538653367E-2</v>
      </c>
      <c r="V6" s="10">
        <v>42861</v>
      </c>
      <c r="W6" s="174">
        <v>1</v>
      </c>
      <c r="X6" s="176">
        <v>40500</v>
      </c>
      <c r="Y6" s="3">
        <v>1.2500000000000001E-2</v>
      </c>
      <c r="Z6" s="10">
        <f>ROUND((Z5*AA6)+Z5,0)</f>
        <v>41006</v>
      </c>
      <c r="AA6" s="11">
        <v>1.2500000000000001E-2</v>
      </c>
    </row>
    <row r="7" spans="1:45" x14ac:dyDescent="0.35">
      <c r="A7" s="9">
        <v>2</v>
      </c>
      <c r="B7" s="10">
        <v>40883</v>
      </c>
      <c r="C7" s="11">
        <v>0</v>
      </c>
      <c r="D7" s="11">
        <f t="shared" ref="D7:D35" si="1">(B7-B6)/B6</f>
        <v>0</v>
      </c>
      <c r="E7" s="10">
        <v>43109</v>
      </c>
      <c r="F7" s="10">
        <f t="shared" ref="F7:F35" si="2">ROUND((F6*G7)+F6,0)</f>
        <v>44722</v>
      </c>
      <c r="G7" s="11">
        <v>1.2500000000000001E-2</v>
      </c>
      <c r="H7" s="118">
        <f t="shared" ref="H7:H35" si="3">ROUND(H6*1.0125,0)</f>
        <v>47262</v>
      </c>
      <c r="I7" s="11">
        <f t="shared" ref="I7:I35" si="4">(H7-H6)/H6</f>
        <v>1.248955633154095E-2</v>
      </c>
      <c r="J7" s="182"/>
      <c r="K7" s="11">
        <f t="shared" ref="K7:K35" si="5">(F7-B6)/B6</f>
        <v>9.3902110901841848E-2</v>
      </c>
      <c r="L7" s="47">
        <v>10</v>
      </c>
      <c r="M7" s="58">
        <f t="shared" ref="M7:M35" si="6">K7*L7</f>
        <v>0.93902110901841851</v>
      </c>
      <c r="N7" s="55"/>
      <c r="O7" s="55"/>
      <c r="P7" s="57">
        <f t="shared" si="0"/>
        <v>245298</v>
      </c>
      <c r="Q7" s="57">
        <f t="shared" ref="Q7:Q35" si="7">L7*F7</f>
        <v>447220</v>
      </c>
      <c r="R7" s="9">
        <v>2</v>
      </c>
      <c r="S7" s="176">
        <v>40883</v>
      </c>
      <c r="T7" s="11">
        <v>0</v>
      </c>
      <c r="U7" s="11">
        <f t="shared" ref="U7:U35" si="8">(S7-S6)/S6</f>
        <v>0</v>
      </c>
      <c r="V7" s="10">
        <v>43109</v>
      </c>
      <c r="W7" s="174">
        <v>2</v>
      </c>
      <c r="X7" s="176">
        <f>ROUND((X6*Y7)+X6,0)</f>
        <v>41006</v>
      </c>
      <c r="Y7" s="3">
        <v>1.2500000000000001E-2</v>
      </c>
      <c r="Z7" s="10">
        <f t="shared" ref="Z7:Z35" si="9">ROUND((Z6*AA7)+Z6,0)</f>
        <v>41519</v>
      </c>
      <c r="AA7" s="11">
        <v>1.2500000000000001E-2</v>
      </c>
    </row>
    <row r="8" spans="1:45" x14ac:dyDescent="0.35">
      <c r="A8" s="9">
        <v>3</v>
      </c>
      <c r="B8" s="10">
        <v>40883</v>
      </c>
      <c r="C8" s="11">
        <v>0</v>
      </c>
      <c r="D8" s="11">
        <f t="shared" si="1"/>
        <v>0</v>
      </c>
      <c r="E8" s="10">
        <v>43356</v>
      </c>
      <c r="F8" s="10">
        <f t="shared" si="2"/>
        <v>45281</v>
      </c>
      <c r="G8" s="11">
        <v>1.2500000000000001E-2</v>
      </c>
      <c r="H8" s="118">
        <f t="shared" si="3"/>
        <v>47853</v>
      </c>
      <c r="I8" s="11">
        <f t="shared" si="4"/>
        <v>1.2504760695696331E-2</v>
      </c>
      <c r="J8" s="182"/>
      <c r="K8" s="11">
        <f t="shared" si="5"/>
        <v>0.10757527578700193</v>
      </c>
      <c r="L8" s="47">
        <v>6</v>
      </c>
      <c r="M8" s="58">
        <f t="shared" si="6"/>
        <v>0.6454516547220116</v>
      </c>
      <c r="N8" s="55"/>
      <c r="O8" s="55"/>
      <c r="P8" s="57">
        <f t="shared" si="0"/>
        <v>81766</v>
      </c>
      <c r="Q8" s="57">
        <f t="shared" si="7"/>
        <v>271686</v>
      </c>
      <c r="R8" s="9">
        <v>3</v>
      </c>
      <c r="S8" s="176">
        <v>40883</v>
      </c>
      <c r="T8" s="11">
        <v>0</v>
      </c>
      <c r="U8" s="11">
        <f t="shared" si="8"/>
        <v>0</v>
      </c>
      <c r="V8" s="10">
        <v>43356</v>
      </c>
      <c r="W8" s="174">
        <v>3</v>
      </c>
      <c r="X8" s="176">
        <f t="shared" ref="X8:X26" si="10">ROUND((X7*Y8)+X7,0)</f>
        <v>41519</v>
      </c>
      <c r="Y8" s="3">
        <v>1.2500000000000001E-2</v>
      </c>
      <c r="Z8" s="10">
        <f t="shared" si="9"/>
        <v>42038</v>
      </c>
      <c r="AA8" s="11">
        <v>1.2500000000000001E-2</v>
      </c>
    </row>
    <row r="9" spans="1:45" x14ac:dyDescent="0.35">
      <c r="A9" s="9">
        <v>4</v>
      </c>
      <c r="B9" s="10">
        <v>40883</v>
      </c>
      <c r="C9" s="11">
        <v>0</v>
      </c>
      <c r="D9" s="11">
        <f t="shared" si="1"/>
        <v>0</v>
      </c>
      <c r="E9" s="10">
        <v>43581</v>
      </c>
      <c r="F9" s="10">
        <f t="shared" si="2"/>
        <v>45847</v>
      </c>
      <c r="G9" s="11">
        <v>1.2500000000000001E-2</v>
      </c>
      <c r="H9" s="118">
        <f t="shared" si="3"/>
        <v>48451</v>
      </c>
      <c r="I9" s="11">
        <f t="shared" si="4"/>
        <v>1.2496604183645748E-2</v>
      </c>
      <c r="J9" s="182"/>
      <c r="K9" s="11">
        <f t="shared" si="5"/>
        <v>0.12141966098378298</v>
      </c>
      <c r="L9" s="47">
        <v>2</v>
      </c>
      <c r="M9" s="58">
        <f t="shared" si="6"/>
        <v>0.24283932196756597</v>
      </c>
      <c r="N9" s="55"/>
      <c r="O9" s="55"/>
      <c r="P9" s="57">
        <f t="shared" si="0"/>
        <v>408830</v>
      </c>
      <c r="Q9" s="57">
        <f t="shared" si="7"/>
        <v>91694</v>
      </c>
      <c r="R9" s="9">
        <v>4</v>
      </c>
      <c r="S9" s="176">
        <v>40883</v>
      </c>
      <c r="T9" s="11">
        <v>0</v>
      </c>
      <c r="U9" s="11">
        <f t="shared" si="8"/>
        <v>0</v>
      </c>
      <c r="V9" s="10">
        <v>43581</v>
      </c>
      <c r="W9" s="173">
        <v>4</v>
      </c>
      <c r="X9" s="176">
        <f t="shared" si="10"/>
        <v>42038</v>
      </c>
      <c r="Y9" s="3">
        <v>1.2500000000000001E-2</v>
      </c>
      <c r="Z9" s="10">
        <f t="shared" si="9"/>
        <v>42563</v>
      </c>
      <c r="AA9" s="11">
        <v>1.2500000000000001E-2</v>
      </c>
    </row>
    <row r="10" spans="1:45" x14ac:dyDescent="0.35">
      <c r="A10" s="9">
        <v>5</v>
      </c>
      <c r="B10" s="10">
        <v>40883</v>
      </c>
      <c r="C10" s="11">
        <v>0</v>
      </c>
      <c r="D10" s="11">
        <f t="shared" si="1"/>
        <v>0</v>
      </c>
      <c r="E10" s="10">
        <v>43858</v>
      </c>
      <c r="F10" s="10">
        <f t="shared" si="2"/>
        <v>46420</v>
      </c>
      <c r="G10" s="11">
        <v>1.2500000000000001E-2</v>
      </c>
      <c r="H10" s="118">
        <f t="shared" si="3"/>
        <v>49057</v>
      </c>
      <c r="I10" s="11">
        <f t="shared" si="4"/>
        <v>1.2507481785721657E-2</v>
      </c>
      <c r="J10" s="182"/>
      <c r="K10" s="11">
        <f t="shared" si="5"/>
        <v>0.13543526649218501</v>
      </c>
      <c r="L10" s="47">
        <v>10</v>
      </c>
      <c r="M10" s="58">
        <f t="shared" si="6"/>
        <v>1.35435266492185</v>
      </c>
      <c r="N10" s="55"/>
      <c r="O10" s="55"/>
      <c r="P10" s="57">
        <f t="shared" si="0"/>
        <v>163532</v>
      </c>
      <c r="Q10" s="57">
        <f t="shared" si="7"/>
        <v>464200</v>
      </c>
      <c r="R10" s="9">
        <v>5</v>
      </c>
      <c r="S10" s="176">
        <v>40883</v>
      </c>
      <c r="T10" s="11">
        <v>0</v>
      </c>
      <c r="U10" s="11">
        <f t="shared" si="8"/>
        <v>0</v>
      </c>
      <c r="V10" s="10">
        <v>43858</v>
      </c>
      <c r="W10" s="173">
        <v>5</v>
      </c>
      <c r="X10" s="176">
        <f t="shared" si="10"/>
        <v>42563</v>
      </c>
      <c r="Y10" s="3">
        <v>1.2500000000000001E-2</v>
      </c>
      <c r="Z10" s="10">
        <f t="shared" si="9"/>
        <v>43095</v>
      </c>
      <c r="AA10" s="11">
        <v>1.2500000000000001E-2</v>
      </c>
    </row>
    <row r="11" spans="1:45" x14ac:dyDescent="0.35">
      <c r="A11" s="9">
        <v>6</v>
      </c>
      <c r="B11" s="10">
        <v>41400</v>
      </c>
      <c r="C11" s="11">
        <v>1.26E-2</v>
      </c>
      <c r="D11" s="11">
        <f t="shared" si="1"/>
        <v>1.2645843015434288E-2</v>
      </c>
      <c r="E11" s="10">
        <v>44275</v>
      </c>
      <c r="F11" s="10">
        <f t="shared" si="2"/>
        <v>47000</v>
      </c>
      <c r="G11" s="11">
        <v>1.2500000000000001E-2</v>
      </c>
      <c r="H11" s="118">
        <f t="shared" si="3"/>
        <v>49670</v>
      </c>
      <c r="I11" s="11">
        <f t="shared" si="4"/>
        <v>1.2495668304217543E-2</v>
      </c>
      <c r="J11" s="182"/>
      <c r="K11" s="11">
        <f t="shared" si="5"/>
        <v>0.14962209231220802</v>
      </c>
      <c r="L11" s="47">
        <v>4</v>
      </c>
      <c r="M11" s="58">
        <f t="shared" si="6"/>
        <v>0.59848836924883209</v>
      </c>
      <c r="N11" s="55"/>
      <c r="O11" s="55"/>
      <c r="P11" s="57">
        <f t="shared" si="0"/>
        <v>82800</v>
      </c>
      <c r="Q11" s="57">
        <f t="shared" si="7"/>
        <v>188000</v>
      </c>
      <c r="R11" s="9">
        <v>6</v>
      </c>
      <c r="S11" s="176">
        <v>41400</v>
      </c>
      <c r="T11" s="11">
        <v>1.26E-2</v>
      </c>
      <c r="U11" s="11">
        <f t="shared" si="8"/>
        <v>1.2645843015434288E-2</v>
      </c>
      <c r="V11" s="10">
        <v>44275</v>
      </c>
      <c r="W11" s="173">
        <v>6</v>
      </c>
      <c r="X11" s="176">
        <f t="shared" si="10"/>
        <v>43095</v>
      </c>
      <c r="Y11" s="3">
        <v>1.2500000000000001E-2</v>
      </c>
      <c r="Z11" s="10">
        <f t="shared" si="9"/>
        <v>43634</v>
      </c>
      <c r="AA11" s="11">
        <v>1.2500000000000001E-2</v>
      </c>
    </row>
    <row r="12" spans="1:45" x14ac:dyDescent="0.35">
      <c r="A12" s="9">
        <v>7</v>
      </c>
      <c r="B12" s="10">
        <v>41531</v>
      </c>
      <c r="C12" s="11">
        <v>3.2000000000000002E-3</v>
      </c>
      <c r="D12" s="11">
        <f t="shared" si="1"/>
        <v>3.1642512077294685E-3</v>
      </c>
      <c r="E12" s="10">
        <v>44458</v>
      </c>
      <c r="F12" s="10">
        <f t="shared" si="2"/>
        <v>47588</v>
      </c>
      <c r="G12" s="11">
        <v>1.2500000000000001E-2</v>
      </c>
      <c r="H12" s="118">
        <f t="shared" si="3"/>
        <v>50291</v>
      </c>
      <c r="I12" s="11">
        <f t="shared" si="4"/>
        <v>1.2502516609623515E-2</v>
      </c>
      <c r="J12" s="182"/>
      <c r="K12" s="11">
        <f t="shared" si="5"/>
        <v>0.14946859903381643</v>
      </c>
      <c r="L12" s="47">
        <v>2</v>
      </c>
      <c r="M12" s="58">
        <f t="shared" si="6"/>
        <v>0.29893719806763286</v>
      </c>
      <c r="N12" s="55"/>
      <c r="O12" s="55"/>
      <c r="P12" s="57">
        <f t="shared" si="0"/>
        <v>207655</v>
      </c>
      <c r="Q12" s="57">
        <f t="shared" si="7"/>
        <v>95176</v>
      </c>
      <c r="R12" s="9">
        <v>7</v>
      </c>
      <c r="S12" s="176">
        <v>41531</v>
      </c>
      <c r="T12" s="11">
        <v>3.2000000000000002E-3</v>
      </c>
      <c r="U12" s="11">
        <f t="shared" si="8"/>
        <v>3.1642512077294685E-3</v>
      </c>
      <c r="V12" s="10">
        <v>44458</v>
      </c>
      <c r="W12" s="173">
        <v>7</v>
      </c>
      <c r="X12" s="176">
        <f t="shared" si="10"/>
        <v>43634</v>
      </c>
      <c r="Y12" s="3">
        <v>1.2500000000000001E-2</v>
      </c>
      <c r="Z12" s="10">
        <f t="shared" si="9"/>
        <v>44179</v>
      </c>
      <c r="AA12" s="11">
        <v>1.2500000000000001E-2</v>
      </c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8"/>
      <c r="AR12" s="219"/>
      <c r="AS12" s="190"/>
    </row>
    <row r="13" spans="1:45" x14ac:dyDescent="0.35">
      <c r="A13" s="9">
        <v>8</v>
      </c>
      <c r="B13" s="10">
        <v>41946</v>
      </c>
      <c r="C13" s="11">
        <v>0.01</v>
      </c>
      <c r="D13" s="11">
        <f t="shared" si="1"/>
        <v>9.992535696226915E-3</v>
      </c>
      <c r="E13" s="10">
        <v>44722</v>
      </c>
      <c r="F13" s="10">
        <f t="shared" si="2"/>
        <v>48183</v>
      </c>
      <c r="G13" s="11">
        <v>1.2500000000000001E-2</v>
      </c>
      <c r="H13" s="118">
        <f t="shared" si="3"/>
        <v>50920</v>
      </c>
      <c r="I13" s="11">
        <f t="shared" si="4"/>
        <v>1.2507208049153925E-2</v>
      </c>
      <c r="J13" s="182"/>
      <c r="K13" s="11">
        <f t="shared" si="5"/>
        <v>0.16016951193084683</v>
      </c>
      <c r="L13" s="47">
        <v>5</v>
      </c>
      <c r="M13" s="58">
        <f t="shared" si="6"/>
        <v>0.80084755965423415</v>
      </c>
      <c r="N13" s="55"/>
      <c r="O13" s="55"/>
      <c r="P13" s="57">
        <f t="shared" si="0"/>
        <v>125838</v>
      </c>
      <c r="Q13" s="57">
        <f t="shared" si="7"/>
        <v>240915</v>
      </c>
      <c r="R13" s="9">
        <v>8</v>
      </c>
      <c r="S13" s="176">
        <v>41946</v>
      </c>
      <c r="T13" s="11">
        <v>0.01</v>
      </c>
      <c r="U13" s="11">
        <f t="shared" si="8"/>
        <v>9.992535696226915E-3</v>
      </c>
      <c r="V13" s="10">
        <v>44722</v>
      </c>
      <c r="W13" s="173">
        <v>8</v>
      </c>
      <c r="X13" s="176">
        <f t="shared" si="10"/>
        <v>44179</v>
      </c>
      <c r="Y13" s="3">
        <v>1.2500000000000001E-2</v>
      </c>
      <c r="Z13" s="10">
        <f t="shared" si="9"/>
        <v>44731</v>
      </c>
      <c r="AA13" s="11">
        <v>1.2500000000000001E-2</v>
      </c>
      <c r="AC13" s="219"/>
      <c r="AD13" s="219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2"/>
      <c r="AP13" s="191"/>
      <c r="AQ13" s="192"/>
      <c r="AR13" s="219"/>
      <c r="AS13" s="191"/>
    </row>
    <row r="14" spans="1:45" x14ac:dyDescent="0.35">
      <c r="A14" s="9">
        <v>9</v>
      </c>
      <c r="B14" s="10">
        <v>42470</v>
      </c>
      <c r="C14" s="11">
        <v>1.24E-2</v>
      </c>
      <c r="D14" s="11">
        <f t="shared" si="1"/>
        <v>1.24922519429743E-2</v>
      </c>
      <c r="E14" s="10">
        <v>44959</v>
      </c>
      <c r="F14" s="10">
        <f t="shared" si="2"/>
        <v>48785</v>
      </c>
      <c r="G14" s="11">
        <v>1.2500000000000001E-2</v>
      </c>
      <c r="H14" s="118">
        <f t="shared" si="3"/>
        <v>51557</v>
      </c>
      <c r="I14" s="11">
        <f t="shared" si="4"/>
        <v>1.2509819324430479E-2</v>
      </c>
      <c r="J14" s="182"/>
      <c r="K14" s="11">
        <f t="shared" si="5"/>
        <v>0.16304295999618557</v>
      </c>
      <c r="L14" s="47">
        <v>3</v>
      </c>
      <c r="M14" s="58">
        <f t="shared" si="6"/>
        <v>0.4891288799885567</v>
      </c>
      <c r="N14" s="55"/>
      <c r="O14" s="55"/>
      <c r="P14" s="57">
        <f t="shared" si="0"/>
        <v>84940</v>
      </c>
      <c r="Q14" s="57">
        <f t="shared" si="7"/>
        <v>146355</v>
      </c>
      <c r="R14" s="9">
        <v>9</v>
      </c>
      <c r="S14" s="176">
        <v>42470</v>
      </c>
      <c r="T14" s="11">
        <v>1.24E-2</v>
      </c>
      <c r="U14" s="11">
        <f t="shared" si="8"/>
        <v>1.24922519429743E-2</v>
      </c>
      <c r="V14" s="10">
        <v>44959</v>
      </c>
      <c r="W14" s="173">
        <v>9</v>
      </c>
      <c r="X14" s="176">
        <f t="shared" si="10"/>
        <v>44731</v>
      </c>
      <c r="Y14" s="3">
        <v>1.2500000000000001E-2</v>
      </c>
      <c r="Z14" s="10">
        <f t="shared" si="9"/>
        <v>45290</v>
      </c>
      <c r="AA14" s="11">
        <v>1.2500000000000001E-2</v>
      </c>
      <c r="AC14" s="219"/>
      <c r="AD14" s="219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2"/>
      <c r="AP14" s="191"/>
      <c r="AQ14" s="192"/>
      <c r="AR14" s="219"/>
      <c r="AS14" s="191"/>
    </row>
    <row r="15" spans="1:45" x14ac:dyDescent="0.35">
      <c r="A15" s="9">
        <v>10</v>
      </c>
      <c r="B15" s="10">
        <v>43001</v>
      </c>
      <c r="C15" s="11">
        <v>1.2500000000000001E-2</v>
      </c>
      <c r="D15" s="11">
        <f t="shared" si="1"/>
        <v>1.2502943254061691E-2</v>
      </c>
      <c r="E15" s="10">
        <v>45492</v>
      </c>
      <c r="F15" s="10">
        <f t="shared" si="2"/>
        <v>49395</v>
      </c>
      <c r="G15" s="11">
        <v>1.2500000000000001E-2</v>
      </c>
      <c r="H15" s="118">
        <f t="shared" si="3"/>
        <v>52201</v>
      </c>
      <c r="I15" s="11">
        <f t="shared" si="4"/>
        <v>1.2491029346160561E-2</v>
      </c>
      <c r="J15" s="182"/>
      <c r="K15" s="11">
        <f t="shared" si="5"/>
        <v>0.16305627501765951</v>
      </c>
      <c r="L15" s="47">
        <v>2</v>
      </c>
      <c r="M15" s="58">
        <f t="shared" si="6"/>
        <v>0.32611255003531903</v>
      </c>
      <c r="N15" s="55"/>
      <c r="O15" s="55"/>
      <c r="P15" s="57">
        <f t="shared" si="0"/>
        <v>43001</v>
      </c>
      <c r="Q15" s="57">
        <f t="shared" si="7"/>
        <v>98790</v>
      </c>
      <c r="R15" s="9">
        <v>10</v>
      </c>
      <c r="S15" s="176">
        <v>43001</v>
      </c>
      <c r="T15" s="11">
        <v>1.2500000000000001E-2</v>
      </c>
      <c r="U15" s="11">
        <f t="shared" si="8"/>
        <v>1.2502943254061691E-2</v>
      </c>
      <c r="V15" s="10">
        <v>45492</v>
      </c>
      <c r="W15" s="173">
        <v>10</v>
      </c>
      <c r="X15" s="176">
        <f t="shared" si="10"/>
        <v>45290</v>
      </c>
      <c r="Y15" s="3">
        <v>1.2500000000000001E-2</v>
      </c>
      <c r="Z15" s="10">
        <f t="shared" si="9"/>
        <v>45856</v>
      </c>
      <c r="AA15" s="11">
        <v>1.2500000000000001E-2</v>
      </c>
      <c r="AC15" s="219"/>
      <c r="AD15" s="219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2"/>
      <c r="AP15" s="191"/>
      <c r="AQ15" s="192"/>
      <c r="AR15" s="219"/>
      <c r="AS15" s="191"/>
    </row>
    <row r="16" spans="1:45" x14ac:dyDescent="0.35">
      <c r="A16" s="9">
        <v>11</v>
      </c>
      <c r="B16" s="10">
        <v>43538</v>
      </c>
      <c r="C16" s="11">
        <v>1.2500000000000001E-2</v>
      </c>
      <c r="D16" s="11">
        <f t="shared" si="1"/>
        <v>1.2488081672519243E-2</v>
      </c>
      <c r="E16" s="10">
        <v>45850</v>
      </c>
      <c r="F16" s="10">
        <f t="shared" si="2"/>
        <v>50012</v>
      </c>
      <c r="G16" s="11">
        <v>1.2500000000000001E-2</v>
      </c>
      <c r="H16" s="118">
        <f t="shared" si="3"/>
        <v>52854</v>
      </c>
      <c r="I16" s="11">
        <f t="shared" si="4"/>
        <v>1.250933890155361E-2</v>
      </c>
      <c r="J16" s="182"/>
      <c r="K16" s="11">
        <f t="shared" si="5"/>
        <v>0.16304271993674566</v>
      </c>
      <c r="L16" s="47">
        <v>1</v>
      </c>
      <c r="M16" s="58">
        <f t="shared" si="6"/>
        <v>0.16304271993674566</v>
      </c>
      <c r="N16" s="55"/>
      <c r="O16" s="55"/>
      <c r="P16" s="57">
        <f t="shared" si="0"/>
        <v>261228</v>
      </c>
      <c r="Q16" s="57">
        <f t="shared" si="7"/>
        <v>50012</v>
      </c>
      <c r="R16" s="9">
        <v>11</v>
      </c>
      <c r="S16" s="176">
        <v>43538</v>
      </c>
      <c r="T16" s="11">
        <v>1.2500000000000001E-2</v>
      </c>
      <c r="U16" s="11">
        <f t="shared" si="8"/>
        <v>1.2488081672519243E-2</v>
      </c>
      <c r="V16" s="10">
        <v>45850</v>
      </c>
      <c r="W16" s="173">
        <v>11</v>
      </c>
      <c r="X16" s="176">
        <f t="shared" si="10"/>
        <v>45856</v>
      </c>
      <c r="Y16" s="3">
        <v>1.2500000000000001E-2</v>
      </c>
      <c r="Z16" s="10">
        <f t="shared" si="9"/>
        <v>46429</v>
      </c>
      <c r="AA16" s="11">
        <v>1.2500000000000001E-2</v>
      </c>
      <c r="AC16" s="219"/>
      <c r="AD16" s="219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2"/>
      <c r="AP16" s="191"/>
      <c r="AQ16" s="192"/>
      <c r="AR16" s="219"/>
      <c r="AS16" s="191"/>
    </row>
    <row r="17" spans="1:45" x14ac:dyDescent="0.35">
      <c r="A17" s="9">
        <v>12</v>
      </c>
      <c r="B17" s="10">
        <v>44626</v>
      </c>
      <c r="C17" s="11">
        <v>2.5000000000000001E-2</v>
      </c>
      <c r="D17" s="11">
        <f t="shared" si="1"/>
        <v>2.4989664201387294E-2</v>
      </c>
      <c r="E17" s="10">
        <v>46311</v>
      </c>
      <c r="F17" s="10">
        <f t="shared" si="2"/>
        <v>50637</v>
      </c>
      <c r="G17" s="11">
        <v>1.2500000000000001E-2</v>
      </c>
      <c r="H17" s="118">
        <f t="shared" si="3"/>
        <v>53515</v>
      </c>
      <c r="I17" s="11">
        <f t="shared" si="4"/>
        <v>1.2506149014265713E-2</v>
      </c>
      <c r="J17" s="182"/>
      <c r="K17" s="11">
        <f t="shared" si="5"/>
        <v>0.16305296522577978</v>
      </c>
      <c r="L17" s="47">
        <v>6</v>
      </c>
      <c r="M17" s="58">
        <f t="shared" si="6"/>
        <v>0.97831779135467867</v>
      </c>
      <c r="N17" s="55"/>
      <c r="O17" s="55"/>
      <c r="P17" s="57">
        <f t="shared" si="0"/>
        <v>401634</v>
      </c>
      <c r="Q17" s="57">
        <f t="shared" si="7"/>
        <v>303822</v>
      </c>
      <c r="R17" s="9">
        <v>12</v>
      </c>
      <c r="S17" s="176">
        <v>44626</v>
      </c>
      <c r="T17" s="11">
        <v>2.5000000000000001E-2</v>
      </c>
      <c r="U17" s="11">
        <f t="shared" si="8"/>
        <v>2.4989664201387294E-2</v>
      </c>
      <c r="V17" s="10">
        <v>46311</v>
      </c>
      <c r="W17" s="173">
        <v>12</v>
      </c>
      <c r="X17" s="176">
        <f t="shared" si="10"/>
        <v>46429</v>
      </c>
      <c r="Y17" s="3">
        <v>1.2500000000000001E-2</v>
      </c>
      <c r="Z17" s="10">
        <f t="shared" si="9"/>
        <v>47009</v>
      </c>
      <c r="AA17" s="11">
        <v>1.2500000000000001E-2</v>
      </c>
      <c r="AC17" s="219"/>
      <c r="AD17" s="219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2"/>
      <c r="AP17" s="191"/>
      <c r="AQ17" s="192"/>
      <c r="AR17" s="219"/>
      <c r="AS17" s="191"/>
    </row>
    <row r="18" spans="1:45" x14ac:dyDescent="0.35">
      <c r="A18" s="9">
        <v>13</v>
      </c>
      <c r="B18" s="10">
        <v>45296</v>
      </c>
      <c r="C18" s="11">
        <v>1.4999999999999999E-2</v>
      </c>
      <c r="D18" s="11">
        <f t="shared" si="1"/>
        <v>1.5013669161475373E-2</v>
      </c>
      <c r="E18" s="10">
        <v>46660</v>
      </c>
      <c r="F18" s="10">
        <f t="shared" si="2"/>
        <v>51270</v>
      </c>
      <c r="G18" s="11">
        <v>1.2500000000000001E-2</v>
      </c>
      <c r="H18" s="118">
        <f t="shared" si="3"/>
        <v>54184</v>
      </c>
      <c r="I18" s="11">
        <f t="shared" si="4"/>
        <v>1.2501167896851351E-2</v>
      </c>
      <c r="J18" s="182"/>
      <c r="K18" s="11">
        <f t="shared" si="5"/>
        <v>0.14888181777439161</v>
      </c>
      <c r="L18" s="47">
        <v>9</v>
      </c>
      <c r="M18" s="58">
        <f t="shared" si="6"/>
        <v>1.3399363599695244</v>
      </c>
      <c r="N18" s="55"/>
      <c r="O18" s="55"/>
      <c r="P18" s="57">
        <f t="shared" si="0"/>
        <v>135888</v>
      </c>
      <c r="Q18" s="57">
        <f t="shared" si="7"/>
        <v>461430</v>
      </c>
      <c r="R18" s="9">
        <v>13</v>
      </c>
      <c r="S18" s="176">
        <v>45296</v>
      </c>
      <c r="T18" s="11">
        <v>1.4999999999999999E-2</v>
      </c>
      <c r="U18" s="11">
        <f t="shared" si="8"/>
        <v>1.5013669161475373E-2</v>
      </c>
      <c r="V18" s="10">
        <v>46660</v>
      </c>
      <c r="W18" s="173">
        <v>13</v>
      </c>
      <c r="X18" s="176">
        <f t="shared" si="10"/>
        <v>47009</v>
      </c>
      <c r="Y18" s="3">
        <v>1.2500000000000001E-2</v>
      </c>
      <c r="Z18" s="10">
        <f t="shared" si="9"/>
        <v>47597</v>
      </c>
      <c r="AA18" s="11">
        <v>1.2500000000000001E-2</v>
      </c>
      <c r="AC18" s="219"/>
      <c r="AD18" s="219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2"/>
      <c r="AP18" s="191"/>
      <c r="AQ18" s="192"/>
      <c r="AR18" s="219"/>
      <c r="AS18" s="191"/>
    </row>
    <row r="19" spans="1:45" x14ac:dyDescent="0.35">
      <c r="A19" s="9">
        <v>14</v>
      </c>
      <c r="B19" s="10">
        <v>45976</v>
      </c>
      <c r="C19" s="11">
        <v>1.4999999999999999E-2</v>
      </c>
      <c r="D19" s="11">
        <f t="shared" si="1"/>
        <v>1.501236312257153E-2</v>
      </c>
      <c r="E19" s="10">
        <v>47059</v>
      </c>
      <c r="F19" s="10">
        <f t="shared" si="2"/>
        <v>51911</v>
      </c>
      <c r="G19" s="11">
        <v>1.2500000000000001E-2</v>
      </c>
      <c r="H19" s="118">
        <f t="shared" si="3"/>
        <v>54861</v>
      </c>
      <c r="I19" s="11">
        <f t="shared" si="4"/>
        <v>1.2494463310202274E-2</v>
      </c>
      <c r="J19" s="182"/>
      <c r="K19" s="11">
        <f t="shared" si="5"/>
        <v>0.14603938537619215</v>
      </c>
      <c r="L19" s="47">
        <v>3</v>
      </c>
      <c r="M19" s="58">
        <f t="shared" si="6"/>
        <v>0.43811815612857646</v>
      </c>
      <c r="N19" s="55"/>
      <c r="O19" s="55"/>
      <c r="P19" s="57">
        <f t="shared" si="0"/>
        <v>367808</v>
      </c>
      <c r="Q19" s="57">
        <f t="shared" si="7"/>
        <v>155733</v>
      </c>
      <c r="R19" s="9">
        <v>14</v>
      </c>
      <c r="S19" s="176">
        <v>45976</v>
      </c>
      <c r="T19" s="11">
        <v>1.4999999999999999E-2</v>
      </c>
      <c r="U19" s="11">
        <f t="shared" si="8"/>
        <v>1.501236312257153E-2</v>
      </c>
      <c r="V19" s="10">
        <v>47059</v>
      </c>
      <c r="W19" s="173">
        <v>14</v>
      </c>
      <c r="X19" s="176">
        <f t="shared" si="10"/>
        <v>47597</v>
      </c>
      <c r="Y19" s="3">
        <v>1.2500000000000001E-2</v>
      </c>
      <c r="Z19" s="10">
        <f t="shared" si="9"/>
        <v>48192</v>
      </c>
      <c r="AA19" s="11">
        <v>1.2500000000000001E-2</v>
      </c>
      <c r="AC19" s="219"/>
      <c r="AD19" s="219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2"/>
      <c r="AP19" s="191"/>
      <c r="AQ19" s="192"/>
      <c r="AR19" s="219"/>
      <c r="AS19" s="191"/>
    </row>
    <row r="20" spans="1:45" x14ac:dyDescent="0.35">
      <c r="A20" s="9">
        <v>15</v>
      </c>
      <c r="B20" s="10">
        <v>46665</v>
      </c>
      <c r="C20" s="11">
        <v>1.4999999999999999E-2</v>
      </c>
      <c r="D20" s="11">
        <f t="shared" si="1"/>
        <v>1.4986079693753263E-2</v>
      </c>
      <c r="E20" s="10">
        <v>47479</v>
      </c>
      <c r="F20" s="10">
        <f t="shared" si="2"/>
        <v>52560</v>
      </c>
      <c r="G20" s="11">
        <v>1.2500000000000001E-2</v>
      </c>
      <c r="H20" s="118">
        <f t="shared" si="3"/>
        <v>55547</v>
      </c>
      <c r="I20" s="11">
        <f t="shared" si="4"/>
        <v>1.2504329122691895E-2</v>
      </c>
      <c r="J20" s="182"/>
      <c r="K20" s="11">
        <f t="shared" si="5"/>
        <v>0.14320515051331129</v>
      </c>
      <c r="L20" s="47">
        <v>8</v>
      </c>
      <c r="M20" s="58">
        <f t="shared" si="6"/>
        <v>1.1456412041064903</v>
      </c>
      <c r="N20" s="55"/>
      <c r="O20" s="55"/>
      <c r="P20" s="57">
        <f t="shared" si="0"/>
        <v>0</v>
      </c>
      <c r="Q20" s="57">
        <f t="shared" si="7"/>
        <v>420480</v>
      </c>
      <c r="R20" s="9">
        <v>15</v>
      </c>
      <c r="S20" s="176">
        <v>46665</v>
      </c>
      <c r="T20" s="11">
        <v>1.4999999999999999E-2</v>
      </c>
      <c r="U20" s="11">
        <f t="shared" si="8"/>
        <v>1.4986079693753263E-2</v>
      </c>
      <c r="V20" s="10">
        <v>47479</v>
      </c>
      <c r="W20" s="173">
        <v>15</v>
      </c>
      <c r="X20" s="176">
        <f t="shared" si="10"/>
        <v>48192</v>
      </c>
      <c r="Y20" s="3">
        <v>1.2500000000000001E-2</v>
      </c>
      <c r="Z20" s="10">
        <f t="shared" si="9"/>
        <v>48794</v>
      </c>
      <c r="AA20" s="11">
        <v>1.2500000000000001E-2</v>
      </c>
      <c r="AC20" s="219"/>
      <c r="AD20" s="219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2"/>
      <c r="AP20" s="191"/>
      <c r="AQ20" s="192"/>
      <c r="AR20" s="219"/>
      <c r="AS20" s="191"/>
    </row>
    <row r="21" spans="1:45" x14ac:dyDescent="0.35">
      <c r="A21" s="9">
        <v>16</v>
      </c>
      <c r="B21" s="10">
        <v>47365</v>
      </c>
      <c r="C21" s="11">
        <v>1.4999999999999999E-2</v>
      </c>
      <c r="D21" s="11">
        <f t="shared" si="1"/>
        <v>1.500053573341905E-2</v>
      </c>
      <c r="E21" s="10">
        <v>48678</v>
      </c>
      <c r="F21" s="10">
        <f t="shared" si="2"/>
        <v>53217</v>
      </c>
      <c r="G21" s="11">
        <v>1.2500000000000001E-2</v>
      </c>
      <c r="H21" s="118">
        <f t="shared" si="3"/>
        <v>56241</v>
      </c>
      <c r="I21" s="11">
        <f t="shared" si="4"/>
        <v>1.2493924064305903E-2</v>
      </c>
      <c r="J21" s="182"/>
      <c r="K21" s="11">
        <f t="shared" si="5"/>
        <v>0.1404050144648023</v>
      </c>
      <c r="L21" s="47">
        <v>0</v>
      </c>
      <c r="M21" s="58">
        <f t="shared" si="6"/>
        <v>0</v>
      </c>
      <c r="N21" s="55"/>
      <c r="O21" s="55"/>
      <c r="P21" s="57">
        <f t="shared" si="0"/>
        <v>189460</v>
      </c>
      <c r="Q21" s="57">
        <f t="shared" si="7"/>
        <v>0</v>
      </c>
      <c r="R21" s="9">
        <v>16</v>
      </c>
      <c r="S21" s="176">
        <v>47365</v>
      </c>
      <c r="T21" s="11">
        <v>1.4999999999999999E-2</v>
      </c>
      <c r="U21" s="11">
        <f t="shared" si="8"/>
        <v>1.500053573341905E-2</v>
      </c>
      <c r="V21" s="10">
        <v>48678</v>
      </c>
      <c r="W21" s="173">
        <v>16</v>
      </c>
      <c r="X21" s="176">
        <f t="shared" si="10"/>
        <v>48794</v>
      </c>
      <c r="Y21" s="3">
        <v>1.2500000000000001E-2</v>
      </c>
      <c r="Z21" s="10">
        <f t="shared" si="9"/>
        <v>49404</v>
      </c>
      <c r="AA21" s="11">
        <v>1.2500000000000001E-2</v>
      </c>
      <c r="AC21" s="219"/>
      <c r="AD21" s="219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2"/>
      <c r="AP21" s="191"/>
      <c r="AQ21" s="192"/>
      <c r="AR21" s="219"/>
      <c r="AS21" s="191"/>
    </row>
    <row r="22" spans="1:45" x14ac:dyDescent="0.35">
      <c r="A22" s="9">
        <v>17</v>
      </c>
      <c r="B22" s="10">
        <v>48550</v>
      </c>
      <c r="C22" s="11">
        <v>2.5000000000000001E-2</v>
      </c>
      <c r="D22" s="11">
        <f t="shared" si="1"/>
        <v>2.5018473556423518E-2</v>
      </c>
      <c r="E22" s="10">
        <v>49244</v>
      </c>
      <c r="F22" s="10">
        <f t="shared" si="2"/>
        <v>53882</v>
      </c>
      <c r="G22" s="11">
        <v>1.2500000000000001E-2</v>
      </c>
      <c r="H22" s="118">
        <f t="shared" si="3"/>
        <v>56944</v>
      </c>
      <c r="I22" s="11">
        <f t="shared" si="4"/>
        <v>1.2499777742216533E-2</v>
      </c>
      <c r="J22" s="182"/>
      <c r="K22" s="11">
        <f t="shared" si="5"/>
        <v>0.13759104824237306</v>
      </c>
      <c r="L22" s="47">
        <v>4</v>
      </c>
      <c r="M22" s="58">
        <f t="shared" si="6"/>
        <v>0.55036419296949224</v>
      </c>
      <c r="N22" s="55"/>
      <c r="O22" s="55"/>
      <c r="P22" s="57">
        <f t="shared" si="0"/>
        <v>388400</v>
      </c>
      <c r="Q22" s="57">
        <f t="shared" si="7"/>
        <v>215528</v>
      </c>
      <c r="R22" s="9">
        <v>17</v>
      </c>
      <c r="S22" s="176">
        <v>48550</v>
      </c>
      <c r="T22" s="11">
        <v>2.5000000000000001E-2</v>
      </c>
      <c r="U22" s="11">
        <f t="shared" si="8"/>
        <v>2.5018473556423518E-2</v>
      </c>
      <c r="V22" s="10">
        <v>49244</v>
      </c>
      <c r="W22" s="173">
        <v>17</v>
      </c>
      <c r="X22" s="176">
        <f t="shared" si="10"/>
        <v>49404</v>
      </c>
      <c r="Y22" s="3">
        <v>1.2500000000000001E-2</v>
      </c>
      <c r="Z22" s="10">
        <f t="shared" si="9"/>
        <v>50022</v>
      </c>
      <c r="AA22" s="11">
        <v>1.2500000000000001E-2</v>
      </c>
      <c r="AC22" s="219"/>
      <c r="AD22" s="219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2"/>
      <c r="AP22" s="191"/>
      <c r="AQ22" s="192"/>
      <c r="AR22" s="219"/>
      <c r="AS22" s="191"/>
    </row>
    <row r="23" spans="1:45" x14ac:dyDescent="0.35">
      <c r="A23" s="9">
        <v>18</v>
      </c>
      <c r="B23" s="10">
        <v>49278</v>
      </c>
      <c r="C23" s="11">
        <v>1.4999999999999999E-2</v>
      </c>
      <c r="D23" s="11">
        <f t="shared" si="1"/>
        <v>1.4994850669412977E-2</v>
      </c>
      <c r="E23" s="10">
        <v>49714</v>
      </c>
      <c r="F23" s="10">
        <f t="shared" si="2"/>
        <v>54556</v>
      </c>
      <c r="G23" s="11">
        <v>1.2500000000000001E-2</v>
      </c>
      <c r="H23" s="118">
        <f t="shared" si="3"/>
        <v>57656</v>
      </c>
      <c r="I23" s="11">
        <f t="shared" si="4"/>
        <v>1.2503512222534419E-2</v>
      </c>
      <c r="J23" s="182"/>
      <c r="K23" s="11">
        <f t="shared" si="5"/>
        <v>0.12370751802265706</v>
      </c>
      <c r="L23" s="47">
        <v>8</v>
      </c>
      <c r="M23" s="58">
        <f t="shared" si="6"/>
        <v>0.98966014418125647</v>
      </c>
      <c r="N23" s="55"/>
      <c r="O23" s="55"/>
      <c r="P23" s="57">
        <f t="shared" si="0"/>
        <v>98556</v>
      </c>
      <c r="Q23" s="57">
        <f t="shared" si="7"/>
        <v>436448</v>
      </c>
      <c r="R23" s="9">
        <v>18</v>
      </c>
      <c r="S23" s="176">
        <v>49278</v>
      </c>
      <c r="T23" s="11">
        <v>1.4999999999999999E-2</v>
      </c>
      <c r="U23" s="11">
        <f t="shared" si="8"/>
        <v>1.4994850669412977E-2</v>
      </c>
      <c r="V23" s="10">
        <v>49714</v>
      </c>
      <c r="W23" s="173">
        <v>18</v>
      </c>
      <c r="X23" s="176">
        <f t="shared" si="10"/>
        <v>50022</v>
      </c>
      <c r="Y23" s="3">
        <v>1.2500000000000001E-2</v>
      </c>
      <c r="Z23" s="10">
        <f t="shared" si="9"/>
        <v>50647</v>
      </c>
      <c r="AA23" s="11">
        <v>1.2500000000000001E-2</v>
      </c>
      <c r="AC23" s="219"/>
      <c r="AD23" s="219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2"/>
      <c r="AP23" s="191"/>
      <c r="AQ23" s="192"/>
      <c r="AR23" s="219"/>
      <c r="AS23" s="191"/>
    </row>
    <row r="24" spans="1:45" x14ac:dyDescent="0.35">
      <c r="A24" s="9">
        <v>19</v>
      </c>
      <c r="B24" s="10">
        <v>50017</v>
      </c>
      <c r="C24" s="11">
        <v>1.4999999999999999E-2</v>
      </c>
      <c r="D24" s="11">
        <f t="shared" si="1"/>
        <v>1.4996550184666585E-2</v>
      </c>
      <c r="E24" s="10">
        <v>50234</v>
      </c>
      <c r="F24" s="10">
        <f t="shared" si="2"/>
        <v>55238</v>
      </c>
      <c r="G24" s="11">
        <v>1.2500000000000001E-2</v>
      </c>
      <c r="H24" s="118">
        <f t="shared" si="3"/>
        <v>58377</v>
      </c>
      <c r="I24" s="11">
        <f t="shared" si="4"/>
        <v>1.2505203274594144E-2</v>
      </c>
      <c r="J24" s="182"/>
      <c r="K24" s="11">
        <f t="shared" si="5"/>
        <v>0.12094646698323795</v>
      </c>
      <c r="L24" s="47">
        <v>2</v>
      </c>
      <c r="M24" s="58">
        <f t="shared" si="6"/>
        <v>0.2418929339664759</v>
      </c>
      <c r="N24" s="55"/>
      <c r="O24" s="55"/>
      <c r="P24" s="57">
        <f t="shared" si="0"/>
        <v>50017</v>
      </c>
      <c r="Q24" s="57">
        <f t="shared" si="7"/>
        <v>110476</v>
      </c>
      <c r="R24" s="9">
        <v>19</v>
      </c>
      <c r="S24" s="176">
        <v>50017</v>
      </c>
      <c r="T24" s="11">
        <v>1.4999999999999999E-2</v>
      </c>
      <c r="U24" s="11">
        <f t="shared" si="8"/>
        <v>1.4996550184666585E-2</v>
      </c>
      <c r="V24" s="10">
        <v>50234</v>
      </c>
      <c r="W24" s="173">
        <v>19</v>
      </c>
      <c r="X24" s="176">
        <f t="shared" si="10"/>
        <v>50647</v>
      </c>
      <c r="Y24" s="3">
        <v>1.2500000000000001E-2</v>
      </c>
      <c r="Z24" s="10">
        <f t="shared" si="9"/>
        <v>51280</v>
      </c>
      <c r="AA24" s="11">
        <v>1.2500000000000001E-2</v>
      </c>
      <c r="AC24" s="219"/>
      <c r="AD24" s="219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2"/>
      <c r="AP24" s="191"/>
      <c r="AQ24" s="192"/>
      <c r="AR24" s="219"/>
      <c r="AS24" s="191"/>
    </row>
    <row r="25" spans="1:45" x14ac:dyDescent="0.35">
      <c r="A25" s="9">
        <v>20</v>
      </c>
      <c r="B25" s="10">
        <v>50768</v>
      </c>
      <c r="C25" s="11">
        <v>1.4999999999999999E-2</v>
      </c>
      <c r="D25" s="11">
        <f t="shared" si="1"/>
        <v>1.5014894935721855E-2</v>
      </c>
      <c r="E25" s="10">
        <v>50784</v>
      </c>
      <c r="F25" s="10">
        <f t="shared" si="2"/>
        <v>55928</v>
      </c>
      <c r="G25" s="11">
        <v>1.2500000000000001E-2</v>
      </c>
      <c r="H25" s="118">
        <f t="shared" si="3"/>
        <v>59107</v>
      </c>
      <c r="I25" s="11">
        <f t="shared" si="4"/>
        <v>1.250492488480052E-2</v>
      </c>
      <c r="J25" s="182"/>
      <c r="K25" s="11">
        <f t="shared" si="5"/>
        <v>0.11817981886158706</v>
      </c>
      <c r="L25" s="47">
        <v>1</v>
      </c>
      <c r="M25" s="58">
        <f t="shared" si="6"/>
        <v>0.11817981886158706</v>
      </c>
      <c r="N25" s="55"/>
      <c r="O25" s="55"/>
      <c r="P25" s="57">
        <f t="shared" si="0"/>
        <v>101536</v>
      </c>
      <c r="Q25" s="57">
        <f t="shared" si="7"/>
        <v>55928</v>
      </c>
      <c r="R25" s="9">
        <v>20</v>
      </c>
      <c r="S25" s="176">
        <v>50768</v>
      </c>
      <c r="T25" s="11">
        <v>1.4999999999999999E-2</v>
      </c>
      <c r="U25" s="11">
        <f t="shared" si="8"/>
        <v>1.5014894935721855E-2</v>
      </c>
      <c r="V25" s="10">
        <v>50784</v>
      </c>
      <c r="W25" s="173">
        <v>20</v>
      </c>
      <c r="X25" s="176">
        <f t="shared" si="10"/>
        <v>51280</v>
      </c>
      <c r="Y25" s="3">
        <v>1.2500000000000001E-2</v>
      </c>
      <c r="Z25" s="10">
        <f t="shared" si="9"/>
        <v>51921</v>
      </c>
      <c r="AA25" s="11">
        <v>1.2500000000000001E-2</v>
      </c>
      <c r="AC25" s="219"/>
      <c r="AD25" s="219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2"/>
      <c r="AP25" s="191"/>
      <c r="AQ25" s="192"/>
      <c r="AR25" s="219"/>
      <c r="AS25" s="191"/>
    </row>
    <row r="26" spans="1:45" x14ac:dyDescent="0.35">
      <c r="A26" s="9">
        <v>21</v>
      </c>
      <c r="B26" s="10">
        <v>51529</v>
      </c>
      <c r="C26" s="11">
        <v>1.4999999999999999E-2</v>
      </c>
      <c r="D26" s="11">
        <f t="shared" si="1"/>
        <v>1.4989757327450363E-2</v>
      </c>
      <c r="E26" s="10">
        <v>51405</v>
      </c>
      <c r="F26" s="10">
        <f t="shared" si="2"/>
        <v>56627</v>
      </c>
      <c r="G26" s="11">
        <v>1.2500000000000001E-2</v>
      </c>
      <c r="H26" s="118">
        <f t="shared" si="3"/>
        <v>59846</v>
      </c>
      <c r="I26" s="11">
        <f t="shared" si="4"/>
        <v>1.2502749251357708E-2</v>
      </c>
      <c r="J26" s="182"/>
      <c r="K26" s="11">
        <f t="shared" si="5"/>
        <v>0.1154073432083202</v>
      </c>
      <c r="L26" s="47">
        <v>2</v>
      </c>
      <c r="M26" s="58">
        <f t="shared" si="6"/>
        <v>0.23081468641664041</v>
      </c>
      <c r="N26" s="55"/>
      <c r="O26" s="55"/>
      <c r="P26" s="57">
        <f t="shared" si="0"/>
        <v>257645</v>
      </c>
      <c r="Q26" s="57">
        <f t="shared" si="7"/>
        <v>113254</v>
      </c>
      <c r="R26" s="9">
        <v>21</v>
      </c>
      <c r="S26" s="176">
        <v>51529</v>
      </c>
      <c r="T26" s="11">
        <v>1.4999999999999999E-2</v>
      </c>
      <c r="U26" s="11">
        <f t="shared" si="8"/>
        <v>1.4989757327450363E-2</v>
      </c>
      <c r="V26" s="10">
        <v>51405</v>
      </c>
      <c r="W26" s="173">
        <v>21</v>
      </c>
      <c r="X26" s="176">
        <f t="shared" si="10"/>
        <v>51921</v>
      </c>
      <c r="Y26" s="3">
        <v>1.2500000000000001E-2</v>
      </c>
      <c r="Z26" s="10">
        <f t="shared" si="9"/>
        <v>52570</v>
      </c>
      <c r="AA26" s="11">
        <v>1.2500000000000001E-2</v>
      </c>
      <c r="AC26" s="219"/>
      <c r="AD26" s="219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2"/>
      <c r="AP26" s="191"/>
      <c r="AQ26" s="192"/>
      <c r="AR26" s="219"/>
      <c r="AS26" s="191"/>
    </row>
    <row r="27" spans="1:45" x14ac:dyDescent="0.35">
      <c r="A27" s="9">
        <v>22</v>
      </c>
      <c r="B27" s="10">
        <v>52817</v>
      </c>
      <c r="C27" s="11">
        <v>2.5000000000000001E-2</v>
      </c>
      <c r="D27" s="11">
        <f t="shared" si="1"/>
        <v>2.4995633526751927E-2</v>
      </c>
      <c r="E27" s="10">
        <v>52093</v>
      </c>
      <c r="F27" s="10">
        <f t="shared" si="2"/>
        <v>57335</v>
      </c>
      <c r="G27" s="11">
        <v>1.2500000000000001E-2</v>
      </c>
      <c r="H27" s="118">
        <f t="shared" si="3"/>
        <v>60594</v>
      </c>
      <c r="I27" s="11">
        <f t="shared" si="4"/>
        <v>1.2498746783410754E-2</v>
      </c>
      <c r="J27" s="182"/>
      <c r="K27" s="11">
        <f t="shared" si="5"/>
        <v>0.11267441634807585</v>
      </c>
      <c r="L27" s="47">
        <v>5</v>
      </c>
      <c r="M27" s="58">
        <f t="shared" si="6"/>
        <v>0.56337208174037923</v>
      </c>
      <c r="N27" s="55"/>
      <c r="O27" s="55"/>
      <c r="P27" s="57">
        <f t="shared" si="0"/>
        <v>264085</v>
      </c>
      <c r="Q27" s="57">
        <f t="shared" si="7"/>
        <v>286675</v>
      </c>
      <c r="R27" s="9">
        <v>22</v>
      </c>
      <c r="S27" s="176">
        <v>52817</v>
      </c>
      <c r="T27" s="11">
        <v>2.5000000000000001E-2</v>
      </c>
      <c r="U27" s="11">
        <f t="shared" si="8"/>
        <v>2.4995633526751927E-2</v>
      </c>
      <c r="V27" s="10">
        <v>52093</v>
      </c>
      <c r="W27" s="173">
        <v>22</v>
      </c>
      <c r="X27" s="176">
        <v>52817</v>
      </c>
      <c r="Y27" s="3"/>
      <c r="Z27" s="10">
        <f t="shared" si="9"/>
        <v>53227</v>
      </c>
      <c r="AA27" s="11">
        <v>1.2500000000000001E-2</v>
      </c>
      <c r="AC27" s="219"/>
      <c r="AD27" s="219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2"/>
      <c r="AP27" s="191"/>
      <c r="AQ27" s="192"/>
      <c r="AR27" s="219"/>
      <c r="AS27" s="191"/>
    </row>
    <row r="28" spans="1:45" x14ac:dyDescent="0.35">
      <c r="A28" s="9">
        <v>23</v>
      </c>
      <c r="B28" s="10">
        <v>53741</v>
      </c>
      <c r="C28" s="11">
        <v>1.7500000000000002E-2</v>
      </c>
      <c r="D28" s="11">
        <f t="shared" si="1"/>
        <v>1.7494367343847624E-2</v>
      </c>
      <c r="E28" s="10">
        <v>52727</v>
      </c>
      <c r="F28" s="10">
        <f t="shared" si="2"/>
        <v>58052</v>
      </c>
      <c r="G28" s="11">
        <v>1.2500000000000001E-2</v>
      </c>
      <c r="H28" s="118">
        <f t="shared" si="3"/>
        <v>61351</v>
      </c>
      <c r="I28" s="11">
        <f t="shared" si="4"/>
        <v>1.2492986104234743E-2</v>
      </c>
      <c r="J28" s="182"/>
      <c r="K28" s="11">
        <f t="shared" si="5"/>
        <v>9.9115814983812028E-2</v>
      </c>
      <c r="L28" s="47">
        <v>5</v>
      </c>
      <c r="M28" s="58">
        <f t="shared" si="6"/>
        <v>0.49557907491906017</v>
      </c>
      <c r="N28" s="55"/>
      <c r="O28" s="55"/>
      <c r="P28" s="57">
        <f t="shared" si="0"/>
        <v>214964</v>
      </c>
      <c r="Q28" s="57">
        <f t="shared" si="7"/>
        <v>290260</v>
      </c>
      <c r="R28" s="9">
        <v>23</v>
      </c>
      <c r="S28" s="176">
        <v>53741</v>
      </c>
      <c r="T28" s="11">
        <v>1.7500000000000002E-2</v>
      </c>
      <c r="U28" s="11">
        <f t="shared" si="8"/>
        <v>1.7494367343847624E-2</v>
      </c>
      <c r="V28" s="10">
        <v>52727</v>
      </c>
      <c r="W28" s="173">
        <v>23</v>
      </c>
      <c r="X28" s="176">
        <v>53741</v>
      </c>
      <c r="Y28" s="3"/>
      <c r="Z28" s="10">
        <f t="shared" si="9"/>
        <v>53892</v>
      </c>
      <c r="AA28" s="11">
        <v>1.2500000000000001E-2</v>
      </c>
      <c r="AC28" s="219"/>
      <c r="AD28" s="219"/>
      <c r="AE28" s="191"/>
      <c r="AF28" s="191"/>
      <c r="AG28" s="219"/>
      <c r="AH28" s="191"/>
      <c r="AI28" s="191"/>
      <c r="AJ28" s="191"/>
      <c r="AK28" s="191"/>
      <c r="AL28" s="191"/>
      <c r="AM28" s="191"/>
      <c r="AN28" s="191"/>
      <c r="AO28" s="192"/>
      <c r="AP28" s="191"/>
      <c r="AQ28" s="192"/>
      <c r="AR28" s="219"/>
      <c r="AS28" s="191"/>
    </row>
    <row r="29" spans="1:45" x14ac:dyDescent="0.35">
      <c r="A29" s="9">
        <v>24</v>
      </c>
      <c r="B29" s="10">
        <v>54682</v>
      </c>
      <c r="C29" s="11">
        <v>1.7500000000000002E-2</v>
      </c>
      <c r="D29" s="11">
        <f t="shared" si="1"/>
        <v>1.7509908635864609E-2</v>
      </c>
      <c r="E29" s="10">
        <v>53495</v>
      </c>
      <c r="F29" s="10">
        <f t="shared" si="2"/>
        <v>58778</v>
      </c>
      <c r="G29" s="11">
        <v>1.2500000000000001E-2</v>
      </c>
      <c r="H29" s="118">
        <f t="shared" si="3"/>
        <v>62118</v>
      </c>
      <c r="I29" s="11">
        <f t="shared" si="4"/>
        <v>1.2501833710941957E-2</v>
      </c>
      <c r="J29" s="182"/>
      <c r="K29" s="11">
        <f t="shared" si="5"/>
        <v>9.3727321784112694E-2</v>
      </c>
      <c r="L29" s="47">
        <v>4</v>
      </c>
      <c r="M29" s="58">
        <f t="shared" si="6"/>
        <v>0.37490928713645078</v>
      </c>
      <c r="N29" s="55"/>
      <c r="O29" s="55"/>
      <c r="P29" s="57">
        <f t="shared" si="0"/>
        <v>109364</v>
      </c>
      <c r="Q29" s="57">
        <f t="shared" si="7"/>
        <v>235112</v>
      </c>
      <c r="R29" s="9">
        <v>24</v>
      </c>
      <c r="S29" s="176">
        <v>54682</v>
      </c>
      <c r="T29" s="11">
        <v>1.7500000000000002E-2</v>
      </c>
      <c r="U29" s="11">
        <f t="shared" si="8"/>
        <v>1.7509908635864609E-2</v>
      </c>
      <c r="V29" s="10">
        <v>53495</v>
      </c>
      <c r="W29" s="173">
        <v>24</v>
      </c>
      <c r="X29" s="176">
        <v>54682</v>
      </c>
      <c r="Y29" s="3"/>
      <c r="Z29" s="10">
        <f t="shared" si="9"/>
        <v>54566</v>
      </c>
      <c r="AA29" s="11">
        <v>1.2500000000000001E-2</v>
      </c>
      <c r="AC29" s="219"/>
      <c r="AD29" s="219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2"/>
      <c r="AP29" s="191"/>
      <c r="AQ29" s="192"/>
      <c r="AR29" s="219"/>
      <c r="AS29" s="191"/>
    </row>
    <row r="30" spans="1:45" x14ac:dyDescent="0.35">
      <c r="A30" s="9">
        <v>25</v>
      </c>
      <c r="B30" s="10">
        <v>55638</v>
      </c>
      <c r="C30" s="11">
        <v>1.7500000000000002E-2</v>
      </c>
      <c r="D30" s="11">
        <f t="shared" si="1"/>
        <v>1.7482901137485827E-2</v>
      </c>
      <c r="E30" s="10">
        <v>54524</v>
      </c>
      <c r="F30" s="10">
        <f t="shared" si="2"/>
        <v>59513</v>
      </c>
      <c r="G30" s="11">
        <v>1.2500000000000001E-2</v>
      </c>
      <c r="H30" s="118">
        <f t="shared" si="3"/>
        <v>62894</v>
      </c>
      <c r="I30" s="11">
        <f t="shared" si="4"/>
        <v>1.2492353263144337E-2</v>
      </c>
      <c r="J30" s="182"/>
      <c r="K30" s="11">
        <f t="shared" si="5"/>
        <v>8.8347170915474935E-2</v>
      </c>
      <c r="L30" s="47">
        <v>2</v>
      </c>
      <c r="M30" s="58">
        <f t="shared" si="6"/>
        <v>0.17669434183094987</v>
      </c>
      <c r="N30" s="55"/>
      <c r="O30" s="55"/>
      <c r="P30" s="57">
        <f t="shared" si="0"/>
        <v>111276</v>
      </c>
      <c r="Q30" s="57">
        <f t="shared" si="7"/>
        <v>119026</v>
      </c>
      <c r="R30" s="9">
        <v>25</v>
      </c>
      <c r="S30" s="176">
        <v>55638</v>
      </c>
      <c r="T30" s="11">
        <v>1.7500000000000002E-2</v>
      </c>
      <c r="U30" s="11">
        <f t="shared" si="8"/>
        <v>1.7482901137485827E-2</v>
      </c>
      <c r="V30" s="10">
        <v>54524</v>
      </c>
      <c r="W30" s="173">
        <v>25</v>
      </c>
      <c r="X30" s="176">
        <v>55638</v>
      </c>
      <c r="Y30" s="3"/>
      <c r="Z30" s="10">
        <f t="shared" si="9"/>
        <v>55248</v>
      </c>
      <c r="AA30" s="11">
        <v>1.2500000000000001E-2</v>
      </c>
      <c r="AC30" s="219"/>
      <c r="AD30" s="219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2"/>
      <c r="AP30" s="191"/>
      <c r="AQ30" s="192"/>
      <c r="AR30" s="219"/>
      <c r="AS30" s="191"/>
    </row>
    <row r="31" spans="1:45" x14ac:dyDescent="0.35">
      <c r="A31" s="9">
        <v>26</v>
      </c>
      <c r="B31" s="10">
        <v>56612</v>
      </c>
      <c r="C31" s="11">
        <v>1.7500000000000002E-2</v>
      </c>
      <c r="D31" s="11">
        <f t="shared" si="1"/>
        <v>1.7506021064739925E-2</v>
      </c>
      <c r="E31" s="10">
        <v>55811</v>
      </c>
      <c r="F31" s="10">
        <f t="shared" si="2"/>
        <v>60257</v>
      </c>
      <c r="G31" s="11">
        <v>1.2500000000000001E-2</v>
      </c>
      <c r="H31" s="118">
        <f t="shared" si="3"/>
        <v>63680</v>
      </c>
      <c r="I31" s="11">
        <f t="shared" si="4"/>
        <v>1.2497217540623906E-2</v>
      </c>
      <c r="J31" s="182"/>
      <c r="K31" s="11">
        <f t="shared" si="5"/>
        <v>8.301880010065063E-2</v>
      </c>
      <c r="L31" s="47">
        <v>2</v>
      </c>
      <c r="M31" s="58">
        <f t="shared" si="6"/>
        <v>0.16603760020130126</v>
      </c>
      <c r="N31" s="55"/>
      <c r="O31" s="55"/>
      <c r="P31" s="57">
        <f t="shared" si="0"/>
        <v>113224</v>
      </c>
      <c r="Q31" s="57">
        <f t="shared" si="7"/>
        <v>120514</v>
      </c>
      <c r="R31" s="9">
        <v>26</v>
      </c>
      <c r="S31" s="176">
        <v>56612</v>
      </c>
      <c r="T31" s="11">
        <v>1.7500000000000002E-2</v>
      </c>
      <c r="U31" s="11">
        <f t="shared" si="8"/>
        <v>1.7506021064739925E-2</v>
      </c>
      <c r="V31" s="10">
        <v>55811</v>
      </c>
      <c r="W31" s="173">
        <v>26</v>
      </c>
      <c r="X31" s="176">
        <v>56612</v>
      </c>
      <c r="Y31" s="3"/>
      <c r="Z31" s="10">
        <f t="shared" si="9"/>
        <v>56353</v>
      </c>
      <c r="AA31" s="11">
        <v>0.02</v>
      </c>
      <c r="AC31" s="219"/>
      <c r="AD31" s="219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2"/>
      <c r="AP31" s="191"/>
      <c r="AQ31" s="192"/>
      <c r="AR31" s="219"/>
      <c r="AS31" s="191"/>
    </row>
    <row r="32" spans="1:45" x14ac:dyDescent="0.35">
      <c r="A32" s="9">
        <v>27</v>
      </c>
      <c r="B32" s="10">
        <v>58027</v>
      </c>
      <c r="C32" s="11">
        <v>2.5000000000000001E-2</v>
      </c>
      <c r="D32" s="11">
        <f t="shared" si="1"/>
        <v>2.4994700770154737E-2</v>
      </c>
      <c r="E32" s="10">
        <v>56785</v>
      </c>
      <c r="F32" s="10">
        <f t="shared" si="2"/>
        <v>61010</v>
      </c>
      <c r="G32" s="11">
        <v>1.2500000000000001E-2</v>
      </c>
      <c r="H32" s="118">
        <f t="shared" si="3"/>
        <v>64476</v>
      </c>
      <c r="I32" s="11">
        <f t="shared" si="4"/>
        <v>1.2500000000000001E-2</v>
      </c>
      <c r="J32" s="182"/>
      <c r="K32" s="11">
        <f t="shared" si="5"/>
        <v>7.7686709531548076E-2</v>
      </c>
      <c r="L32" s="47">
        <v>2</v>
      </c>
      <c r="M32" s="58">
        <f t="shared" si="6"/>
        <v>0.15537341906309615</v>
      </c>
      <c r="N32" s="55"/>
      <c r="O32" s="55"/>
      <c r="P32" s="57">
        <f t="shared" si="0"/>
        <v>0</v>
      </c>
      <c r="Q32" s="57">
        <f t="shared" si="7"/>
        <v>122020</v>
      </c>
      <c r="R32" s="9">
        <v>27</v>
      </c>
      <c r="S32" s="176">
        <v>58027</v>
      </c>
      <c r="T32" s="11">
        <v>2.5000000000000001E-2</v>
      </c>
      <c r="U32" s="11">
        <f t="shared" si="8"/>
        <v>2.4994700770154737E-2</v>
      </c>
      <c r="V32" s="10">
        <v>56785</v>
      </c>
      <c r="W32" s="173">
        <v>27</v>
      </c>
      <c r="X32" s="176">
        <v>58027</v>
      </c>
      <c r="Y32" s="3"/>
      <c r="Z32" s="10">
        <f t="shared" si="9"/>
        <v>57480</v>
      </c>
      <c r="AA32" s="11">
        <v>0.02</v>
      </c>
      <c r="AC32" s="219"/>
      <c r="AD32" s="219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2"/>
      <c r="AP32" s="191"/>
      <c r="AQ32" s="192"/>
      <c r="AR32" s="219"/>
      <c r="AS32" s="191"/>
    </row>
    <row r="33" spans="1:45" x14ac:dyDescent="0.35">
      <c r="A33" s="9">
        <v>28</v>
      </c>
      <c r="B33" s="10">
        <v>59188</v>
      </c>
      <c r="C33" s="11">
        <v>0.02</v>
      </c>
      <c r="D33" s="11">
        <f t="shared" si="1"/>
        <v>2.000792734416737E-2</v>
      </c>
      <c r="E33" s="10">
        <v>57588</v>
      </c>
      <c r="F33" s="10">
        <f t="shared" si="2"/>
        <v>61773</v>
      </c>
      <c r="G33" s="11">
        <v>1.2500000000000001E-2</v>
      </c>
      <c r="H33" s="118">
        <f t="shared" si="3"/>
        <v>65282</v>
      </c>
      <c r="I33" s="11">
        <f t="shared" si="4"/>
        <v>1.2500775482350021E-2</v>
      </c>
      <c r="J33" s="182"/>
      <c r="K33" s="11">
        <f t="shared" si="5"/>
        <v>6.4556154893411682E-2</v>
      </c>
      <c r="L33" s="47">
        <v>0</v>
      </c>
      <c r="M33" s="58">
        <f t="shared" si="6"/>
        <v>0</v>
      </c>
      <c r="N33" s="55"/>
      <c r="O33" s="55"/>
      <c r="P33" s="57">
        <f t="shared" si="0"/>
        <v>295940</v>
      </c>
      <c r="Q33" s="57">
        <f t="shared" si="7"/>
        <v>0</v>
      </c>
      <c r="R33" s="9">
        <v>28</v>
      </c>
      <c r="S33" s="176">
        <v>59188</v>
      </c>
      <c r="T33" s="11">
        <v>0.02</v>
      </c>
      <c r="U33" s="11">
        <f t="shared" si="8"/>
        <v>2.000792734416737E-2</v>
      </c>
      <c r="V33" s="10">
        <v>57588</v>
      </c>
      <c r="W33" s="173">
        <v>28</v>
      </c>
      <c r="X33" s="176">
        <v>59188</v>
      </c>
      <c r="Y33" s="3"/>
      <c r="Z33" s="10">
        <f t="shared" si="9"/>
        <v>58630</v>
      </c>
      <c r="AA33" s="11">
        <v>0.02</v>
      </c>
      <c r="AC33" s="219"/>
      <c r="AD33" s="219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2"/>
      <c r="AP33" s="191"/>
      <c r="AQ33" s="192"/>
      <c r="AR33" s="219"/>
      <c r="AS33" s="191"/>
    </row>
    <row r="34" spans="1:45" x14ac:dyDescent="0.35">
      <c r="A34" s="9">
        <v>29</v>
      </c>
      <c r="B34" s="10">
        <v>60373</v>
      </c>
      <c r="C34" s="11">
        <v>0.02</v>
      </c>
      <c r="D34" s="11">
        <f t="shared" si="1"/>
        <v>2.002095019260661E-2</v>
      </c>
      <c r="E34" s="10">
        <v>58437</v>
      </c>
      <c r="F34" s="10">
        <f t="shared" si="2"/>
        <v>62545</v>
      </c>
      <c r="G34" s="11">
        <v>1.2500000000000001E-2</v>
      </c>
      <c r="H34" s="118">
        <f t="shared" si="3"/>
        <v>66098</v>
      </c>
      <c r="I34" s="11">
        <f t="shared" si="4"/>
        <v>1.2499617046046383E-2</v>
      </c>
      <c r="J34" s="182"/>
      <c r="K34" s="11">
        <f t="shared" si="5"/>
        <v>5.6717577887409609E-2</v>
      </c>
      <c r="L34" s="47">
        <v>5</v>
      </c>
      <c r="M34" s="58">
        <f t="shared" si="6"/>
        <v>0.28358788943704805</v>
      </c>
      <c r="N34" s="55"/>
      <c r="O34" s="55"/>
      <c r="P34" s="57">
        <f t="shared" si="0"/>
        <v>120746</v>
      </c>
      <c r="Q34" s="57">
        <f t="shared" si="7"/>
        <v>312725</v>
      </c>
      <c r="R34" s="9">
        <v>29</v>
      </c>
      <c r="S34" s="176">
        <v>60373</v>
      </c>
      <c r="T34" s="11">
        <v>0.02</v>
      </c>
      <c r="U34" s="11">
        <f t="shared" si="8"/>
        <v>2.002095019260661E-2</v>
      </c>
      <c r="V34" s="10">
        <v>58437</v>
      </c>
      <c r="W34" s="173">
        <v>29</v>
      </c>
      <c r="X34" s="176">
        <v>60373</v>
      </c>
      <c r="Y34" s="3"/>
      <c r="Z34" s="10">
        <f t="shared" si="9"/>
        <v>59803</v>
      </c>
      <c r="AA34" s="11">
        <v>0.02</v>
      </c>
      <c r="AC34" s="219"/>
      <c r="AD34" s="219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2"/>
      <c r="AP34" s="191"/>
      <c r="AQ34" s="192"/>
      <c r="AR34" s="219"/>
      <c r="AS34" s="191"/>
    </row>
    <row r="35" spans="1:45" x14ac:dyDescent="0.35">
      <c r="A35" s="9">
        <v>30</v>
      </c>
      <c r="B35" s="10">
        <v>61579</v>
      </c>
      <c r="C35" s="11">
        <v>0.02</v>
      </c>
      <c r="D35" s="11">
        <f t="shared" si="1"/>
        <v>1.9975817004289999E-2</v>
      </c>
      <c r="E35" s="10">
        <v>59547</v>
      </c>
      <c r="F35" s="10">
        <f t="shared" si="2"/>
        <v>63327</v>
      </c>
      <c r="G35" s="11">
        <v>1.2500000000000001E-2</v>
      </c>
      <c r="H35" s="118">
        <f t="shared" si="3"/>
        <v>66924</v>
      </c>
      <c r="I35" s="11">
        <f t="shared" si="4"/>
        <v>1.2496595963569246E-2</v>
      </c>
      <c r="J35" s="182"/>
      <c r="K35" s="11">
        <f t="shared" si="5"/>
        <v>4.8929157073526248E-2</v>
      </c>
      <c r="L35" s="47">
        <v>2</v>
      </c>
      <c r="M35" s="58">
        <f t="shared" si="6"/>
        <v>9.7858314147052497E-2</v>
      </c>
      <c r="N35" s="55"/>
      <c r="O35" s="55"/>
      <c r="P35" s="57">
        <v>0</v>
      </c>
      <c r="Q35" s="57">
        <f t="shared" si="7"/>
        <v>126654</v>
      </c>
      <c r="R35" s="9">
        <v>30</v>
      </c>
      <c r="S35" s="176">
        <v>61579</v>
      </c>
      <c r="T35" s="11">
        <v>0.02</v>
      </c>
      <c r="U35" s="11">
        <f t="shared" si="8"/>
        <v>1.9975817004289999E-2</v>
      </c>
      <c r="V35" s="10">
        <v>59547</v>
      </c>
      <c r="W35" s="173">
        <v>30</v>
      </c>
      <c r="X35" s="176">
        <v>61579</v>
      </c>
      <c r="Y35" s="3"/>
      <c r="Z35" s="10">
        <f t="shared" si="9"/>
        <v>60999</v>
      </c>
      <c r="AA35" s="11">
        <v>0.02</v>
      </c>
      <c r="AC35" s="219"/>
      <c r="AD35" s="219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2"/>
      <c r="AP35" s="191"/>
      <c r="AQ35" s="192"/>
      <c r="AR35" s="219"/>
      <c r="AS35" s="191"/>
    </row>
    <row r="36" spans="1:45" x14ac:dyDescent="0.35">
      <c r="A36" s="7" t="s">
        <v>3</v>
      </c>
      <c r="B36" s="21" t="s">
        <v>4</v>
      </c>
      <c r="C36" s="8"/>
      <c r="D36" s="8"/>
      <c r="E36" s="21"/>
      <c r="F36" s="21" t="s">
        <v>5</v>
      </c>
      <c r="G36" s="22"/>
      <c r="H36" s="21" t="s">
        <v>5</v>
      </c>
      <c r="I36" s="22"/>
      <c r="J36" s="183"/>
      <c r="K36" s="45"/>
      <c r="L36" s="48">
        <v>5</v>
      </c>
      <c r="M36" s="58"/>
      <c r="N36" s="55"/>
      <c r="O36" s="55"/>
      <c r="P36" s="57">
        <v>387133</v>
      </c>
      <c r="Q36" s="57">
        <v>320547</v>
      </c>
      <c r="R36" s="7" t="s">
        <v>3</v>
      </c>
      <c r="S36" s="177" t="s">
        <v>4</v>
      </c>
      <c r="T36" s="8"/>
      <c r="U36" s="8"/>
      <c r="V36" s="21"/>
      <c r="W36" s="173"/>
      <c r="X36" s="177" t="s">
        <v>4</v>
      </c>
      <c r="Y36" s="3"/>
      <c r="Z36" s="21" t="s">
        <v>5</v>
      </c>
      <c r="AA36" s="22"/>
      <c r="AC36" s="219"/>
      <c r="AD36" s="219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2"/>
      <c r="AR36" s="219"/>
      <c r="AS36" s="191"/>
    </row>
    <row r="37" spans="1:45" x14ac:dyDescent="0.35">
      <c r="A37" s="7"/>
      <c r="B37" s="21"/>
      <c r="C37" s="8"/>
      <c r="D37" s="8"/>
      <c r="E37" s="21"/>
      <c r="F37" s="21"/>
      <c r="G37" s="22"/>
      <c r="H37" s="22"/>
      <c r="I37" s="22"/>
      <c r="J37" s="183"/>
      <c r="K37" s="45"/>
      <c r="L37" s="48"/>
      <c r="M37" s="58"/>
      <c r="N37" s="55"/>
      <c r="O37" s="55"/>
      <c r="P37" s="57"/>
      <c r="Q37" s="57"/>
      <c r="X37" s="21"/>
      <c r="AC37" s="219"/>
      <c r="AD37" s="219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2"/>
      <c r="AR37" s="219"/>
      <c r="AS37" s="191"/>
    </row>
    <row r="38" spans="1:45" x14ac:dyDescent="0.35">
      <c r="A38" t="s">
        <v>37</v>
      </c>
      <c r="F38" s="59"/>
      <c r="G38" s="59"/>
      <c r="H38" s="59"/>
      <c r="I38" s="59"/>
      <c r="J38" s="184"/>
      <c r="K38" s="60">
        <f>AVERAGE(K6:K35)</f>
        <v>0.11968067946448563</v>
      </c>
      <c r="L38" s="61">
        <f>SUM(L6:L36)</f>
        <v>129</v>
      </c>
      <c r="M38" s="58">
        <f>SUM(M6:M35)/L38</f>
        <v>0.11719399735004508</v>
      </c>
      <c r="N38" s="55"/>
      <c r="O38" s="55"/>
      <c r="P38" s="57">
        <f>SUM(P5:P36)</f>
        <v>6082294</v>
      </c>
      <c r="Q38" s="57">
        <f>SUM(Q5:Q36)</f>
        <v>6698210</v>
      </c>
      <c r="AC38" s="219"/>
      <c r="AD38" s="219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2"/>
      <c r="AR38" s="219"/>
      <c r="AS38" s="191"/>
    </row>
    <row r="39" spans="1:45" x14ac:dyDescent="0.35">
      <c r="A39" t="s">
        <v>43</v>
      </c>
      <c r="F39" s="55"/>
      <c r="G39" s="55"/>
      <c r="H39" s="55"/>
      <c r="I39" s="55"/>
      <c r="J39" s="180"/>
      <c r="K39" s="55" t="s">
        <v>63</v>
      </c>
      <c r="L39" s="55"/>
      <c r="M39" s="55"/>
      <c r="N39" s="55"/>
      <c r="O39" s="55"/>
      <c r="P39" s="57">
        <f>P38/130</f>
        <v>46786.876923076925</v>
      </c>
      <c r="Q39" s="57">
        <f>Q38/129</f>
        <v>51924.108527131786</v>
      </c>
      <c r="AC39" s="219"/>
      <c r="AD39" s="219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2"/>
      <c r="AR39" s="219"/>
      <c r="AS39" s="191"/>
    </row>
    <row r="40" spans="1:45" x14ac:dyDescent="0.35">
      <c r="AC40" s="219"/>
      <c r="AD40" s="219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2"/>
      <c r="AR40" s="219"/>
      <c r="AS40" s="191"/>
    </row>
    <row r="41" spans="1:45" x14ac:dyDescent="0.35">
      <c r="AC41" s="219"/>
      <c r="AD41" s="219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2"/>
      <c r="AR41" s="219"/>
      <c r="AS41" s="191"/>
    </row>
    <row r="42" spans="1:45" x14ac:dyDescent="0.35">
      <c r="AC42" s="219"/>
      <c r="AD42" s="219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2"/>
      <c r="AR42" s="219"/>
      <c r="AS42" s="191"/>
    </row>
    <row r="43" spans="1:45" x14ac:dyDescent="0.35">
      <c r="AC43" s="219"/>
      <c r="AD43" s="219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2"/>
      <c r="AR43" s="219"/>
      <c r="AS43" s="191"/>
    </row>
    <row r="44" spans="1:45" x14ac:dyDescent="0.35">
      <c r="AC44" s="219"/>
      <c r="AD44" s="219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2"/>
      <c r="AR44" s="219"/>
      <c r="AS44" s="191"/>
    </row>
    <row r="45" spans="1:45" x14ac:dyDescent="0.35">
      <c r="AC45" s="219"/>
      <c r="AD45" s="219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2"/>
      <c r="AR45" s="219"/>
      <c r="AS45" s="191"/>
    </row>
    <row r="46" spans="1:45" x14ac:dyDescent="0.35">
      <c r="AC46" s="219"/>
      <c r="AD46" s="219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2"/>
      <c r="AR46" s="219"/>
      <c r="AS46" s="191"/>
    </row>
    <row r="47" spans="1:45" x14ac:dyDescent="0.35">
      <c r="AC47" s="219"/>
      <c r="AD47" s="219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2"/>
      <c r="AR47" s="219"/>
      <c r="AS47" s="191"/>
    </row>
    <row r="48" spans="1:45" x14ac:dyDescent="0.35">
      <c r="AC48" s="219"/>
      <c r="AD48" s="219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2"/>
      <c r="AR48" s="219"/>
      <c r="AS48" s="191"/>
    </row>
    <row r="49" spans="29:45" x14ac:dyDescent="0.35">
      <c r="AC49" s="219"/>
      <c r="AD49" s="219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2"/>
      <c r="AR49" s="219"/>
      <c r="AS49" s="191"/>
    </row>
    <row r="50" spans="29:45" x14ac:dyDescent="0.35">
      <c r="AC50" s="219"/>
      <c r="AD50" s="219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2"/>
      <c r="AR50" s="219"/>
      <c r="AS50" s="191"/>
    </row>
    <row r="51" spans="29:45" x14ac:dyDescent="0.35">
      <c r="AC51" s="219"/>
      <c r="AD51" s="219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2"/>
      <c r="AR51" s="219"/>
      <c r="AS51" s="191"/>
    </row>
    <row r="52" spans="29:45" x14ac:dyDescent="0.35">
      <c r="AC52" s="219"/>
      <c r="AD52" s="219"/>
      <c r="AE52" s="191"/>
      <c r="AF52" s="191"/>
      <c r="AG52" s="220"/>
      <c r="AH52" s="191"/>
      <c r="AI52" s="191"/>
      <c r="AJ52" s="191"/>
      <c r="AK52" s="191"/>
      <c r="AL52" s="191"/>
      <c r="AM52" s="191"/>
      <c r="AN52" s="191"/>
      <c r="AO52" s="191"/>
      <c r="AP52" s="191"/>
      <c r="AQ52" s="192"/>
      <c r="AR52" s="219"/>
      <c r="AS52" s="191"/>
    </row>
    <row r="53" spans="29:45" x14ac:dyDescent="0.35">
      <c r="AC53" s="219"/>
      <c r="AD53" s="219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2"/>
      <c r="AR53" s="219"/>
      <c r="AS53" s="191"/>
    </row>
    <row r="54" spans="29:45" x14ac:dyDescent="0.35">
      <c r="AC54" s="219"/>
      <c r="AD54" s="219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2"/>
      <c r="AR54" s="219"/>
      <c r="AS54" s="191"/>
    </row>
    <row r="55" spans="29:45" x14ac:dyDescent="0.35">
      <c r="AC55" s="219"/>
      <c r="AD55" s="219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2"/>
      <c r="AR55" s="219"/>
      <c r="AS55" s="191"/>
    </row>
    <row r="56" spans="29:45" x14ac:dyDescent="0.35">
      <c r="AC56" s="219"/>
      <c r="AD56" s="219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2"/>
      <c r="AR56" s="219"/>
      <c r="AS56" s="191"/>
    </row>
    <row r="57" spans="29:45" x14ac:dyDescent="0.35">
      <c r="AC57" s="219"/>
      <c r="AD57" s="219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2"/>
      <c r="AR57" s="219"/>
      <c r="AS57" s="191"/>
    </row>
    <row r="58" spans="29:45" x14ac:dyDescent="0.35">
      <c r="AC58" s="219"/>
      <c r="AD58" s="219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2"/>
      <c r="AR58" s="219"/>
      <c r="AS58" s="191"/>
    </row>
    <row r="59" spans="29:45" x14ac:dyDescent="0.35">
      <c r="AC59" s="219"/>
      <c r="AD59" s="219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2"/>
      <c r="AR59" s="219"/>
      <c r="AS59" s="191"/>
    </row>
    <row r="60" spans="29:45" x14ac:dyDescent="0.35">
      <c r="AC60" s="219"/>
      <c r="AD60" s="221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3"/>
      <c r="AR60" s="223"/>
      <c r="AS60" s="223"/>
    </row>
    <row r="61" spans="29:45" x14ac:dyDescent="0.35"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</row>
    <row r="62" spans="29:45" x14ac:dyDescent="0.35"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</row>
  </sheetData>
  <mergeCells count="3">
    <mergeCell ref="A2:I2"/>
    <mergeCell ref="K1:Q1"/>
    <mergeCell ref="A1:I1"/>
  </mergeCells>
  <printOptions horizontalCentered="1"/>
  <pageMargins left="0.25" right="0.25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6"/>
  <sheetViews>
    <sheetView workbookViewId="0">
      <selection activeCell="G17" sqref="G17"/>
    </sheetView>
  </sheetViews>
  <sheetFormatPr defaultRowHeight="14.5" x14ac:dyDescent="0.35"/>
  <cols>
    <col min="2" max="4" width="11.1796875" hidden="1" customWidth="1"/>
    <col min="5" max="5" width="13.1796875" customWidth="1"/>
    <col min="6" max="6" width="12.453125" customWidth="1"/>
    <col min="7" max="7" width="12.81640625" bestFit="1" customWidth="1"/>
    <col min="8" max="8" width="10" bestFit="1" customWidth="1"/>
  </cols>
  <sheetData>
    <row r="1" spans="1:9" x14ac:dyDescent="0.35">
      <c r="A1" s="254" t="s">
        <v>7</v>
      </c>
      <c r="B1" s="254"/>
      <c r="C1" s="254"/>
      <c r="D1" s="254"/>
      <c r="E1" s="254"/>
      <c r="F1" s="254"/>
      <c r="G1" s="254"/>
      <c r="H1" s="254"/>
    </row>
    <row r="2" spans="1:9" x14ac:dyDescent="0.35">
      <c r="A2" s="256" t="s">
        <v>28</v>
      </c>
      <c r="B2" s="256"/>
      <c r="C2" s="256"/>
      <c r="D2" s="256"/>
      <c r="E2" s="256"/>
      <c r="F2" s="256"/>
      <c r="G2" s="256"/>
      <c r="H2" s="256"/>
    </row>
    <row r="3" spans="1:9" x14ac:dyDescent="0.35">
      <c r="A3" s="256"/>
      <c r="B3" s="256"/>
      <c r="C3" s="256"/>
      <c r="D3" s="256"/>
      <c r="E3" s="256"/>
      <c r="F3" s="256"/>
      <c r="G3" s="256"/>
      <c r="H3" s="256"/>
    </row>
    <row r="4" spans="1:9" x14ac:dyDescent="0.35">
      <c r="A4" s="29" t="s">
        <v>8</v>
      </c>
      <c r="B4" s="42" t="s">
        <v>9</v>
      </c>
      <c r="C4" s="42" t="s">
        <v>57</v>
      </c>
      <c r="D4" s="42" t="s">
        <v>25</v>
      </c>
      <c r="E4" s="42" t="s">
        <v>84</v>
      </c>
      <c r="F4" s="42" t="s">
        <v>57</v>
      </c>
      <c r="G4" s="187" t="s">
        <v>91</v>
      </c>
      <c r="H4" s="187" t="s">
        <v>92</v>
      </c>
      <c r="I4" s="187"/>
    </row>
    <row r="5" spans="1:9" x14ac:dyDescent="0.35">
      <c r="A5">
        <v>0</v>
      </c>
      <c r="B5" s="1">
        <v>83154</v>
      </c>
      <c r="C5" s="1"/>
      <c r="D5" s="1">
        <v>82702</v>
      </c>
      <c r="E5" s="1">
        <v>85700</v>
      </c>
      <c r="F5" s="3"/>
      <c r="G5" s="1">
        <f>ROUND(91699/1.0125,0)</f>
        <v>90567</v>
      </c>
    </row>
    <row r="6" spans="1:9" x14ac:dyDescent="0.35">
      <c r="A6">
        <v>1</v>
      </c>
      <c r="B6" s="1">
        <v>84402</v>
      </c>
      <c r="C6" s="3">
        <f>(B6-B5)/B5</f>
        <v>1.5008297856988239E-2</v>
      </c>
      <c r="D6" s="1">
        <v>83653</v>
      </c>
      <c r="E6" s="1">
        <f>ROUND(E5*1.0125,0)</f>
        <v>86771</v>
      </c>
      <c r="F6" s="3">
        <v>1.2500000000000001E-2</v>
      </c>
      <c r="G6" s="1">
        <f>ROUND(E5*1.07,0)</f>
        <v>91699</v>
      </c>
      <c r="H6" s="23">
        <f>(G6-G5)/G5</f>
        <v>1.2499033864431857E-2</v>
      </c>
    </row>
    <row r="7" spans="1:9" x14ac:dyDescent="0.35">
      <c r="A7">
        <v>2</v>
      </c>
      <c r="B7" s="1">
        <v>86458</v>
      </c>
      <c r="C7" s="3">
        <f t="shared" ref="C7:C35" si="0">(B7-B6)/B6</f>
        <v>2.435961233146134E-2</v>
      </c>
      <c r="D7" s="1">
        <v>84633</v>
      </c>
      <c r="E7" s="1">
        <f t="shared" ref="E7:E35" si="1">ROUND(E6*1.0125,0)</f>
        <v>87856</v>
      </c>
      <c r="F7" s="3">
        <v>1.2500000000000001E-2</v>
      </c>
      <c r="G7" s="1">
        <f t="shared" ref="G7:G35" si="2">ROUND(G6*1.0125,0)</f>
        <v>92845</v>
      </c>
      <c r="H7" s="23">
        <f t="shared" ref="H7:H35" si="3">(G7-G6)/G6</f>
        <v>1.249741000447115E-2</v>
      </c>
    </row>
    <row r="8" spans="1:9" x14ac:dyDescent="0.35">
      <c r="A8">
        <v>3</v>
      </c>
      <c r="B8" s="1">
        <v>88566</v>
      </c>
      <c r="C8" s="3">
        <f t="shared" si="0"/>
        <v>2.4381780749034212E-2</v>
      </c>
      <c r="D8" s="1">
        <v>85773</v>
      </c>
      <c r="E8" s="1">
        <f t="shared" si="1"/>
        <v>88954</v>
      </c>
      <c r="F8" s="3">
        <v>1.2500000000000001E-2</v>
      </c>
      <c r="G8" s="1">
        <f t="shared" si="2"/>
        <v>94006</v>
      </c>
      <c r="H8" s="23">
        <f t="shared" si="3"/>
        <v>1.250471215466638E-2</v>
      </c>
    </row>
    <row r="9" spans="1:9" x14ac:dyDescent="0.35">
      <c r="A9">
        <v>4</v>
      </c>
      <c r="B9" s="1">
        <v>90724</v>
      </c>
      <c r="C9" s="3">
        <f t="shared" si="0"/>
        <v>2.4366009529616331E-2</v>
      </c>
      <c r="D9" s="1">
        <v>86725</v>
      </c>
      <c r="E9" s="1">
        <f t="shared" si="1"/>
        <v>90066</v>
      </c>
      <c r="F9" s="3">
        <v>1.2500000000000001E-2</v>
      </c>
      <c r="G9" s="1">
        <f t="shared" si="2"/>
        <v>95181</v>
      </c>
      <c r="H9" s="23">
        <f t="shared" si="3"/>
        <v>1.2499202178584346E-2</v>
      </c>
    </row>
    <row r="10" spans="1:9" x14ac:dyDescent="0.35">
      <c r="A10">
        <v>5</v>
      </c>
      <c r="B10" s="1">
        <v>92935</v>
      </c>
      <c r="C10" s="3">
        <f t="shared" si="0"/>
        <v>2.4370618579427714E-2</v>
      </c>
      <c r="D10" s="1">
        <v>87835</v>
      </c>
      <c r="E10" s="1">
        <f t="shared" si="1"/>
        <v>91192</v>
      </c>
      <c r="F10" s="3">
        <v>1.2500000000000001E-2</v>
      </c>
      <c r="G10" s="1">
        <f t="shared" si="2"/>
        <v>96371</v>
      </c>
      <c r="H10" s="23">
        <f t="shared" si="3"/>
        <v>1.2502495245899917E-2</v>
      </c>
    </row>
    <row r="11" spans="1:9" x14ac:dyDescent="0.35">
      <c r="A11">
        <v>6</v>
      </c>
      <c r="B11" s="1">
        <v>95200</v>
      </c>
      <c r="C11" s="3">
        <f t="shared" si="0"/>
        <v>2.4371872814332597E-2</v>
      </c>
      <c r="D11" s="1">
        <v>89776</v>
      </c>
      <c r="E11" s="1">
        <f t="shared" si="1"/>
        <v>92332</v>
      </c>
      <c r="F11" s="3">
        <v>1.2500000000000001E-2</v>
      </c>
      <c r="G11" s="1">
        <f t="shared" si="2"/>
        <v>97576</v>
      </c>
      <c r="H11" s="23">
        <f t="shared" si="3"/>
        <v>1.250376150501707E-2</v>
      </c>
    </row>
    <row r="12" spans="1:9" x14ac:dyDescent="0.35">
      <c r="A12">
        <v>7</v>
      </c>
      <c r="B12" s="1">
        <v>97519</v>
      </c>
      <c r="C12" s="3">
        <f t="shared" si="0"/>
        <v>2.435924369747899E-2</v>
      </c>
      <c r="D12" s="1">
        <v>90712</v>
      </c>
      <c r="E12" s="1">
        <f t="shared" si="1"/>
        <v>93486</v>
      </c>
      <c r="F12" s="3">
        <v>1.2500000000000001E-2</v>
      </c>
      <c r="G12" s="1">
        <f t="shared" si="2"/>
        <v>98796</v>
      </c>
      <c r="H12" s="23">
        <f t="shared" si="3"/>
        <v>1.2503074526522915E-2</v>
      </c>
    </row>
    <row r="13" spans="1:9" x14ac:dyDescent="0.35">
      <c r="A13">
        <v>8</v>
      </c>
      <c r="B13" s="1">
        <v>99896</v>
      </c>
      <c r="C13" s="3">
        <f t="shared" si="0"/>
        <v>2.4374737230693506E-2</v>
      </c>
      <c r="D13" s="1">
        <v>91670</v>
      </c>
      <c r="E13" s="1">
        <f t="shared" si="1"/>
        <v>94655</v>
      </c>
      <c r="F13" s="3">
        <v>1.2500000000000001E-2</v>
      </c>
      <c r="G13" s="1">
        <f t="shared" si="2"/>
        <v>100031</v>
      </c>
      <c r="H13" s="23">
        <f t="shared" si="3"/>
        <v>1.2500506093364104E-2</v>
      </c>
    </row>
    <row r="14" spans="1:9" x14ac:dyDescent="0.35">
      <c r="A14">
        <v>9</v>
      </c>
      <c r="B14" s="1">
        <v>102331</v>
      </c>
      <c r="C14" s="3">
        <f t="shared" si="0"/>
        <v>2.4375350364378955E-2</v>
      </c>
      <c r="D14" s="1">
        <v>92704</v>
      </c>
      <c r="E14" s="1">
        <f t="shared" si="1"/>
        <v>95838</v>
      </c>
      <c r="F14" s="3">
        <v>1.2500000000000001E-2</v>
      </c>
      <c r="G14" s="1">
        <f t="shared" si="2"/>
        <v>101281</v>
      </c>
      <c r="H14" s="23">
        <f t="shared" si="3"/>
        <v>1.2496126200877727E-2</v>
      </c>
    </row>
    <row r="15" spans="1:9" x14ac:dyDescent="0.35">
      <c r="A15">
        <v>10</v>
      </c>
      <c r="B15" s="1">
        <v>104825</v>
      </c>
      <c r="C15" s="3">
        <f t="shared" si="0"/>
        <v>2.4371891215760621E-2</v>
      </c>
      <c r="D15" s="1">
        <v>94358</v>
      </c>
      <c r="E15" s="1">
        <f t="shared" si="1"/>
        <v>97036</v>
      </c>
      <c r="F15" s="3">
        <v>1.2500000000000001E-2</v>
      </c>
      <c r="G15" s="1">
        <f t="shared" si="2"/>
        <v>102547</v>
      </c>
      <c r="H15" s="23">
        <f t="shared" si="3"/>
        <v>1.2499876580997424E-2</v>
      </c>
    </row>
    <row r="16" spans="1:9" x14ac:dyDescent="0.35">
      <c r="A16">
        <v>11</v>
      </c>
      <c r="B16" s="1">
        <v>106921</v>
      </c>
      <c r="C16" s="3">
        <f t="shared" si="0"/>
        <v>1.9995230145480564E-2</v>
      </c>
      <c r="D16" s="1">
        <v>95492</v>
      </c>
      <c r="E16" s="1">
        <f t="shared" si="1"/>
        <v>98249</v>
      </c>
      <c r="F16" s="3">
        <v>1.2500000000000001E-2</v>
      </c>
      <c r="G16" s="1">
        <f t="shared" si="2"/>
        <v>103829</v>
      </c>
      <c r="H16" s="23">
        <f t="shared" si="3"/>
        <v>1.2501584639238592E-2</v>
      </c>
    </row>
    <row r="17" spans="1:8" x14ac:dyDescent="0.35">
      <c r="A17">
        <v>12</v>
      </c>
      <c r="B17" s="1">
        <v>109060</v>
      </c>
      <c r="C17" s="3">
        <f t="shared" si="0"/>
        <v>2.0005424565800917E-2</v>
      </c>
      <c r="D17" s="1">
        <v>96594</v>
      </c>
      <c r="E17" s="1">
        <f t="shared" si="1"/>
        <v>99477</v>
      </c>
      <c r="F17" s="3">
        <v>1.2500000000000001E-2</v>
      </c>
      <c r="G17" s="1">
        <f t="shared" si="2"/>
        <v>105127</v>
      </c>
      <c r="H17" s="23">
        <f t="shared" si="3"/>
        <v>1.250132429282763E-2</v>
      </c>
    </row>
    <row r="18" spans="1:8" x14ac:dyDescent="0.35">
      <c r="A18">
        <v>13</v>
      </c>
      <c r="B18" s="1">
        <v>111241</v>
      </c>
      <c r="C18" s="3">
        <f t="shared" si="0"/>
        <v>1.9998166147075006E-2</v>
      </c>
      <c r="D18" s="1">
        <v>97852</v>
      </c>
      <c r="E18" s="1">
        <f t="shared" si="1"/>
        <v>100720</v>
      </c>
      <c r="F18" s="3">
        <v>1.2500000000000001E-2</v>
      </c>
      <c r="G18" s="1">
        <f t="shared" si="2"/>
        <v>106441</v>
      </c>
      <c r="H18" s="23">
        <f t="shared" si="3"/>
        <v>1.2499167673385525E-2</v>
      </c>
    </row>
    <row r="19" spans="1:8" x14ac:dyDescent="0.35">
      <c r="A19">
        <v>14</v>
      </c>
      <c r="B19" s="1">
        <v>113466</v>
      </c>
      <c r="C19" s="3">
        <f t="shared" si="0"/>
        <v>2.0001618108431245E-2</v>
      </c>
      <c r="D19" s="1">
        <v>99048</v>
      </c>
      <c r="E19" s="1">
        <f t="shared" si="1"/>
        <v>101979</v>
      </c>
      <c r="F19" s="3">
        <v>1.2500000000000001E-2</v>
      </c>
      <c r="G19" s="1">
        <f t="shared" si="2"/>
        <v>107772</v>
      </c>
      <c r="H19" s="23">
        <f t="shared" si="3"/>
        <v>1.2504580002066872E-2</v>
      </c>
    </row>
    <row r="20" spans="1:8" x14ac:dyDescent="0.35">
      <c r="A20">
        <v>15</v>
      </c>
      <c r="B20" s="1">
        <v>115735</v>
      </c>
      <c r="C20" s="3">
        <f t="shared" si="0"/>
        <v>1.9997179771914054E-2</v>
      </c>
      <c r="D20" s="1">
        <v>100578</v>
      </c>
      <c r="E20" s="1">
        <f t="shared" si="1"/>
        <v>103254</v>
      </c>
      <c r="F20" s="3">
        <v>1.2500000000000001E-2</v>
      </c>
      <c r="G20" s="1">
        <f t="shared" si="2"/>
        <v>109119</v>
      </c>
      <c r="H20" s="23">
        <f t="shared" si="3"/>
        <v>1.2498608172809265E-2</v>
      </c>
    </row>
    <row r="21" spans="1:8" x14ac:dyDescent="0.35">
      <c r="A21">
        <v>16</v>
      </c>
      <c r="B21" s="1">
        <v>117112</v>
      </c>
      <c r="C21" s="3">
        <f t="shared" si="0"/>
        <v>1.1897870134358664E-2</v>
      </c>
      <c r="D21" s="1">
        <v>102221</v>
      </c>
      <c r="E21" s="1">
        <f t="shared" si="1"/>
        <v>104545</v>
      </c>
      <c r="F21" s="3">
        <v>1.2500000000000001E-2</v>
      </c>
      <c r="G21" s="1">
        <f t="shared" si="2"/>
        <v>110483</v>
      </c>
      <c r="H21" s="23">
        <f t="shared" si="3"/>
        <v>1.250011455383572E-2</v>
      </c>
    </row>
    <row r="22" spans="1:8" x14ac:dyDescent="0.35">
      <c r="A22">
        <v>17</v>
      </c>
      <c r="B22" s="1">
        <v>118869</v>
      </c>
      <c r="C22" s="3">
        <f t="shared" si="0"/>
        <v>1.5002732427078353E-2</v>
      </c>
      <c r="D22" s="1">
        <v>103502</v>
      </c>
      <c r="E22" s="1">
        <f t="shared" si="1"/>
        <v>105852</v>
      </c>
      <c r="F22" s="3">
        <v>1.2500000000000001E-2</v>
      </c>
      <c r="G22" s="1">
        <f t="shared" si="2"/>
        <v>111864</v>
      </c>
      <c r="H22" s="23">
        <f t="shared" si="3"/>
        <v>1.2499660581265896E-2</v>
      </c>
    </row>
    <row r="23" spans="1:8" x14ac:dyDescent="0.35">
      <c r="A23">
        <v>18</v>
      </c>
      <c r="B23" s="1">
        <v>120652</v>
      </c>
      <c r="C23" s="3">
        <f t="shared" si="0"/>
        <v>1.4999705558219553E-2</v>
      </c>
      <c r="D23" s="1">
        <v>104809</v>
      </c>
      <c r="E23" s="1">
        <f t="shared" si="1"/>
        <v>107175</v>
      </c>
      <c r="F23" s="3">
        <v>1.2500000000000001E-2</v>
      </c>
      <c r="G23" s="1">
        <f t="shared" si="2"/>
        <v>113262</v>
      </c>
      <c r="H23" s="23">
        <f t="shared" si="3"/>
        <v>1.249731817206608E-2</v>
      </c>
    </row>
    <row r="24" spans="1:8" x14ac:dyDescent="0.35">
      <c r="A24">
        <v>19</v>
      </c>
      <c r="B24" s="1">
        <v>122462</v>
      </c>
      <c r="C24" s="3">
        <f t="shared" si="0"/>
        <v>1.5001823426051785E-2</v>
      </c>
      <c r="D24" s="1">
        <v>106284</v>
      </c>
      <c r="E24" s="1">
        <f t="shared" si="1"/>
        <v>108515</v>
      </c>
      <c r="F24" s="3">
        <v>1.2500000000000001E-2</v>
      </c>
      <c r="G24" s="1">
        <f t="shared" si="2"/>
        <v>114678</v>
      </c>
      <c r="H24" s="23">
        <f t="shared" si="3"/>
        <v>1.2501986544472109E-2</v>
      </c>
    </row>
    <row r="25" spans="1:8" x14ac:dyDescent="0.35">
      <c r="A25">
        <v>20</v>
      </c>
      <c r="B25" s="1">
        <v>124299</v>
      </c>
      <c r="C25" s="3">
        <f t="shared" si="0"/>
        <v>1.5000571605885908E-2</v>
      </c>
      <c r="D25" s="1">
        <v>107483</v>
      </c>
      <c r="E25" s="1">
        <f t="shared" si="1"/>
        <v>109871</v>
      </c>
      <c r="F25" s="3">
        <v>1.2500000000000001E-2</v>
      </c>
      <c r="G25" s="1">
        <f t="shared" si="2"/>
        <v>116111</v>
      </c>
      <c r="H25" s="23">
        <f t="shared" si="3"/>
        <v>1.2495857967526466E-2</v>
      </c>
    </row>
    <row r="26" spans="1:8" x14ac:dyDescent="0.35">
      <c r="A26">
        <v>21</v>
      </c>
      <c r="B26" s="1">
        <v>126163</v>
      </c>
      <c r="C26" s="3">
        <f t="shared" si="0"/>
        <v>1.499609811824713E-2</v>
      </c>
      <c r="D26" s="1">
        <v>108924</v>
      </c>
      <c r="E26" s="1">
        <f t="shared" si="1"/>
        <v>111244</v>
      </c>
      <c r="F26" s="3">
        <v>1.2500000000000001E-2</v>
      </c>
      <c r="G26" s="1">
        <f t="shared" si="2"/>
        <v>117562</v>
      </c>
      <c r="H26" s="23">
        <f t="shared" si="3"/>
        <v>1.2496662676232227E-2</v>
      </c>
    </row>
    <row r="27" spans="1:8" x14ac:dyDescent="0.35">
      <c r="A27">
        <v>22</v>
      </c>
      <c r="B27" s="1">
        <v>128056</v>
      </c>
      <c r="C27" s="3">
        <f t="shared" si="0"/>
        <v>1.5004399071043015E-2</v>
      </c>
      <c r="D27" s="1">
        <v>110139</v>
      </c>
      <c r="E27" s="1">
        <f t="shared" si="1"/>
        <v>112635</v>
      </c>
      <c r="F27" s="3">
        <v>1.2500000000000001E-2</v>
      </c>
      <c r="G27" s="1">
        <f t="shared" si="2"/>
        <v>119032</v>
      </c>
      <c r="H27" s="23">
        <f t="shared" si="3"/>
        <v>1.2504040421224546E-2</v>
      </c>
    </row>
    <row r="28" spans="1:8" x14ac:dyDescent="0.35">
      <c r="A28">
        <v>23</v>
      </c>
      <c r="B28" s="1">
        <v>129977</v>
      </c>
      <c r="C28" s="3">
        <f t="shared" si="0"/>
        <v>1.5001249453364153E-2</v>
      </c>
      <c r="D28" s="1">
        <v>111364</v>
      </c>
      <c r="E28" s="1">
        <f t="shared" si="1"/>
        <v>114043</v>
      </c>
      <c r="F28" s="3">
        <v>1.2500000000000001E-2</v>
      </c>
      <c r="G28" s="1">
        <f t="shared" si="2"/>
        <v>120520</v>
      </c>
      <c r="H28" s="23">
        <f t="shared" si="3"/>
        <v>1.2500840110222461E-2</v>
      </c>
    </row>
    <row r="29" spans="1:8" x14ac:dyDescent="0.35">
      <c r="A29">
        <v>24</v>
      </c>
      <c r="B29" s="1">
        <v>131926</v>
      </c>
      <c r="C29" s="3">
        <f t="shared" si="0"/>
        <v>1.499496064688368E-2</v>
      </c>
      <c r="D29" s="1">
        <v>113057</v>
      </c>
      <c r="E29" s="1">
        <f t="shared" si="1"/>
        <v>115469</v>
      </c>
      <c r="F29" s="3">
        <v>1.2500000000000001E-2</v>
      </c>
      <c r="G29" s="1">
        <f t="shared" si="2"/>
        <v>122027</v>
      </c>
      <c r="H29" s="23">
        <f t="shared" si="3"/>
        <v>1.2504148689014271E-2</v>
      </c>
    </row>
    <row r="30" spans="1:8" x14ac:dyDescent="0.35">
      <c r="A30">
        <v>25</v>
      </c>
      <c r="B30" s="1">
        <v>133905</v>
      </c>
      <c r="C30" s="3">
        <f t="shared" si="0"/>
        <v>1.5000833800767097E-2</v>
      </c>
      <c r="D30" s="1">
        <v>114595</v>
      </c>
      <c r="E30" s="1">
        <f t="shared" si="1"/>
        <v>116912</v>
      </c>
      <c r="F30" s="3">
        <v>1.2500000000000001E-2</v>
      </c>
      <c r="G30" s="1">
        <f t="shared" si="2"/>
        <v>123552</v>
      </c>
      <c r="H30" s="23">
        <f t="shared" si="3"/>
        <v>1.2497234218656526E-2</v>
      </c>
    </row>
    <row r="31" spans="1:8" x14ac:dyDescent="0.35">
      <c r="A31">
        <v>26</v>
      </c>
      <c r="B31" s="1">
        <v>135914</v>
      </c>
      <c r="C31" s="3">
        <f t="shared" si="0"/>
        <v>1.5003173891938315E-2</v>
      </c>
      <c r="D31" s="1">
        <v>115381</v>
      </c>
      <c r="E31" s="1">
        <f t="shared" si="1"/>
        <v>118373</v>
      </c>
      <c r="F31" s="3">
        <v>1.2500000000000001E-2</v>
      </c>
      <c r="G31" s="1">
        <f t="shared" si="2"/>
        <v>125096</v>
      </c>
      <c r="H31" s="23">
        <f t="shared" si="3"/>
        <v>1.2496762496762497E-2</v>
      </c>
    </row>
    <row r="32" spans="1:8" x14ac:dyDescent="0.35">
      <c r="A32">
        <v>27</v>
      </c>
      <c r="B32" s="1">
        <v>137952</v>
      </c>
      <c r="C32" s="3">
        <f t="shared" si="0"/>
        <v>1.4994776108421502E-2</v>
      </c>
      <c r="D32" s="1">
        <v>116492</v>
      </c>
      <c r="E32" s="1">
        <f t="shared" si="1"/>
        <v>119853</v>
      </c>
      <c r="F32" s="3">
        <v>1.2500000000000001E-2</v>
      </c>
      <c r="G32" s="1">
        <f t="shared" si="2"/>
        <v>126660</v>
      </c>
      <c r="H32" s="23">
        <f t="shared" si="3"/>
        <v>1.2502398158214491E-2</v>
      </c>
    </row>
    <row r="33" spans="1:8" x14ac:dyDescent="0.35">
      <c r="A33">
        <v>28</v>
      </c>
      <c r="B33" s="1">
        <v>140022</v>
      </c>
      <c r="C33" s="3">
        <f t="shared" si="0"/>
        <v>1.5005219206680584E-2</v>
      </c>
      <c r="D33" s="1">
        <v>118244</v>
      </c>
      <c r="E33" s="1">
        <f t="shared" si="1"/>
        <v>121351</v>
      </c>
      <c r="F33" s="3">
        <v>1.2500000000000001E-2</v>
      </c>
      <c r="G33" s="1">
        <f t="shared" si="2"/>
        <v>128243</v>
      </c>
      <c r="H33" s="23">
        <f t="shared" si="3"/>
        <v>1.2498026211905889E-2</v>
      </c>
    </row>
    <row r="34" spans="1:8" x14ac:dyDescent="0.35">
      <c r="A34">
        <v>29</v>
      </c>
      <c r="B34" s="1">
        <v>142122</v>
      </c>
      <c r="C34" s="3">
        <f t="shared" si="0"/>
        <v>1.4997643227492823E-2</v>
      </c>
      <c r="D34" s="1">
        <v>119362</v>
      </c>
      <c r="E34" s="1">
        <f t="shared" si="1"/>
        <v>122868</v>
      </c>
      <c r="F34" s="3">
        <v>1.2500000000000001E-2</v>
      </c>
      <c r="G34" s="1">
        <f t="shared" si="2"/>
        <v>129846</v>
      </c>
      <c r="H34" s="23">
        <f t="shared" si="3"/>
        <v>1.2499707586378984E-2</v>
      </c>
    </row>
    <row r="35" spans="1:8" x14ac:dyDescent="0.35">
      <c r="A35">
        <v>30</v>
      </c>
      <c r="B35" s="1">
        <v>144254</v>
      </c>
      <c r="C35" s="3">
        <f t="shared" si="0"/>
        <v>1.500119615541577E-2</v>
      </c>
      <c r="D35" s="1">
        <v>120489</v>
      </c>
      <c r="E35" s="1">
        <f t="shared" si="1"/>
        <v>124404</v>
      </c>
      <c r="F35" s="3">
        <v>1.2500000000000001E-2</v>
      </c>
      <c r="G35" s="1">
        <f t="shared" si="2"/>
        <v>131469</v>
      </c>
      <c r="H35" s="23">
        <f t="shared" si="3"/>
        <v>1.249942239268056E-2</v>
      </c>
    </row>
    <row r="36" spans="1:8" x14ac:dyDescent="0.35">
      <c r="B36" t="s">
        <v>73</v>
      </c>
      <c r="C36" s="3"/>
      <c r="E36" s="131" t="s">
        <v>78</v>
      </c>
      <c r="G36" s="131" t="s">
        <v>78</v>
      </c>
    </row>
  </sheetData>
  <mergeCells count="2">
    <mergeCell ref="A1:H1"/>
    <mergeCell ref="A2:H3"/>
  </mergeCells>
  <printOptions horizontalCentered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9"/>
  <sheetViews>
    <sheetView workbookViewId="0">
      <selection activeCell="O16" sqref="O16"/>
    </sheetView>
  </sheetViews>
  <sheetFormatPr defaultRowHeight="14.5" x14ac:dyDescent="0.35"/>
  <cols>
    <col min="1" max="1" width="5.7265625" customWidth="1"/>
    <col min="2" max="4" width="12.54296875" hidden="1" customWidth="1"/>
    <col min="5" max="5" width="7.81640625" hidden="1" customWidth="1"/>
    <col min="6" max="8" width="12.54296875" bestFit="1" customWidth="1"/>
    <col min="9" max="9" width="3" customWidth="1"/>
    <col min="10" max="12" width="11.1796875" bestFit="1" customWidth="1"/>
  </cols>
  <sheetData>
    <row r="1" spans="1:13" x14ac:dyDescent="0.35">
      <c r="A1" s="254" t="s">
        <v>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1:13" x14ac:dyDescent="0.35">
      <c r="A2" s="256" t="s">
        <v>24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3" x14ac:dyDescent="0.35">
      <c r="A3" s="256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4" spans="1:13" x14ac:dyDescent="0.35">
      <c r="B4" s="258" t="s">
        <v>14</v>
      </c>
      <c r="C4" s="258"/>
      <c r="D4" s="258"/>
      <c r="F4" s="258" t="s">
        <v>93</v>
      </c>
      <c r="G4" s="258"/>
      <c r="H4" s="258"/>
      <c r="J4" s="258" t="s">
        <v>94</v>
      </c>
      <c r="K4" s="258"/>
      <c r="L4" s="258"/>
    </row>
    <row r="6" spans="1:13" x14ac:dyDescent="0.35">
      <c r="A6" s="29"/>
      <c r="B6" s="42" t="s">
        <v>15</v>
      </c>
      <c r="C6" s="42" t="s">
        <v>15</v>
      </c>
      <c r="D6" s="42" t="s">
        <v>15</v>
      </c>
      <c r="E6" s="42"/>
      <c r="F6" s="42" t="s">
        <v>84</v>
      </c>
      <c r="G6" s="42" t="s">
        <v>84</v>
      </c>
      <c r="H6" s="42" t="s">
        <v>84</v>
      </c>
      <c r="J6" s="187" t="s">
        <v>91</v>
      </c>
      <c r="K6" s="187" t="s">
        <v>91</v>
      </c>
      <c r="L6" s="187" t="s">
        <v>91</v>
      </c>
    </row>
    <row r="7" spans="1:13" x14ac:dyDescent="0.35">
      <c r="A7" s="29" t="s">
        <v>8</v>
      </c>
      <c r="B7" s="42" t="s">
        <v>17</v>
      </c>
      <c r="C7" s="41" t="s">
        <v>18</v>
      </c>
      <c r="D7" s="42" t="s">
        <v>19</v>
      </c>
      <c r="E7" s="42"/>
      <c r="F7" s="67" t="s">
        <v>17</v>
      </c>
      <c r="G7" s="42" t="s">
        <v>18</v>
      </c>
      <c r="H7" s="42" t="s">
        <v>19</v>
      </c>
      <c r="J7" s="67" t="s">
        <v>17</v>
      </c>
      <c r="K7" s="187" t="s">
        <v>18</v>
      </c>
      <c r="L7" s="187" t="s">
        <v>19</v>
      </c>
    </row>
    <row r="8" spans="1:13" x14ac:dyDescent="0.35">
      <c r="A8" s="29">
        <v>0</v>
      </c>
      <c r="B8" s="130">
        <v>74161</v>
      </c>
      <c r="C8" s="130">
        <v>78012</v>
      </c>
      <c r="D8" s="130">
        <v>83154</v>
      </c>
      <c r="E8" s="35"/>
      <c r="F8" s="130">
        <f>'Principal - ACES'!E5</f>
        <v>80700</v>
      </c>
      <c r="G8" s="130">
        <f>'Principal - ACMS'!E5</f>
        <v>82704</v>
      </c>
      <c r="H8" s="130">
        <f>'Principal - ACHS'!E5</f>
        <v>85700</v>
      </c>
      <c r="J8" s="1">
        <f>'Principal - ACES'!G5</f>
        <v>85283</v>
      </c>
      <c r="K8" s="1">
        <f>'Principal - ACMS'!G5</f>
        <v>87400</v>
      </c>
      <c r="L8" s="1">
        <f>'Principal - ACHS'!G5</f>
        <v>90567</v>
      </c>
    </row>
    <row r="9" spans="1:13" x14ac:dyDescent="0.35">
      <c r="A9">
        <v>1</v>
      </c>
      <c r="B9" s="117">
        <v>75622</v>
      </c>
      <c r="C9" s="117">
        <v>79549</v>
      </c>
      <c r="D9" s="117">
        <v>84402</v>
      </c>
      <c r="E9" s="27"/>
      <c r="F9" s="130">
        <f>'Principal - ACES'!E6</f>
        <v>81709</v>
      </c>
      <c r="G9" s="130">
        <f>'Principal - ACMS'!E6</f>
        <v>83738</v>
      </c>
      <c r="H9" s="130">
        <f>'Principal - ACHS'!E6</f>
        <v>86771</v>
      </c>
      <c r="J9" s="1">
        <f>'Principal - ACES'!G6</f>
        <v>86349</v>
      </c>
      <c r="K9" s="1">
        <f>'Principal - ACMS'!G6</f>
        <v>88493</v>
      </c>
      <c r="L9" s="1">
        <f>'Principal - ACHS'!G6</f>
        <v>91699</v>
      </c>
      <c r="M9" s="3">
        <v>1.2500000000000001E-2</v>
      </c>
    </row>
    <row r="10" spans="1:13" x14ac:dyDescent="0.35">
      <c r="A10">
        <v>2</v>
      </c>
      <c r="B10" s="117">
        <v>76757</v>
      </c>
      <c r="C10" s="117">
        <v>80481</v>
      </c>
      <c r="D10" s="117">
        <v>86458</v>
      </c>
      <c r="E10" s="27"/>
      <c r="F10" s="130">
        <f>'Principal - ACES'!E7</f>
        <v>82730</v>
      </c>
      <c r="G10" s="130">
        <f>'Principal - ACMS'!E7</f>
        <v>84785</v>
      </c>
      <c r="H10" s="130">
        <f>'Principal - ACHS'!E7</f>
        <v>87856</v>
      </c>
      <c r="J10" s="1">
        <f>'Principal - ACES'!G7</f>
        <v>87428</v>
      </c>
      <c r="K10" s="1">
        <f>'Principal - ACMS'!G7</f>
        <v>89599</v>
      </c>
      <c r="L10" s="1">
        <f>'Principal - ACHS'!G7</f>
        <v>92845</v>
      </c>
      <c r="M10" s="3">
        <v>1.2500000000000001E-2</v>
      </c>
    </row>
    <row r="11" spans="1:13" x14ac:dyDescent="0.35">
      <c r="A11">
        <v>3</v>
      </c>
      <c r="B11" s="117">
        <v>77582</v>
      </c>
      <c r="C11" s="117">
        <v>81688</v>
      </c>
      <c r="D11" s="117">
        <v>88566</v>
      </c>
      <c r="E11" s="27"/>
      <c r="F11" s="130">
        <f>'Principal - ACES'!E8</f>
        <v>83764</v>
      </c>
      <c r="G11" s="130">
        <f>'Principal - ACMS'!E8</f>
        <v>85845</v>
      </c>
      <c r="H11" s="130">
        <f>'Principal - ACHS'!E8</f>
        <v>88954</v>
      </c>
      <c r="J11" s="1">
        <f>'Principal - ACES'!G8</f>
        <v>88521</v>
      </c>
      <c r="K11" s="1">
        <f>'Principal - ACMS'!G8</f>
        <v>90719</v>
      </c>
      <c r="L11" s="1">
        <f>'Principal - ACHS'!G8</f>
        <v>94006</v>
      </c>
      <c r="M11" s="3">
        <v>1.2500000000000001E-2</v>
      </c>
    </row>
    <row r="12" spans="1:13" x14ac:dyDescent="0.35">
      <c r="A12">
        <v>4</v>
      </c>
      <c r="B12" s="117">
        <v>78416</v>
      </c>
      <c r="C12" s="117">
        <v>82976</v>
      </c>
      <c r="D12" s="117">
        <v>90724</v>
      </c>
      <c r="E12" s="27"/>
      <c r="F12" s="130">
        <f>'Principal - ACES'!E9</f>
        <v>84811</v>
      </c>
      <c r="G12" s="130">
        <f>'Principal - ACMS'!E9</f>
        <v>86918</v>
      </c>
      <c r="H12" s="130">
        <f>'Principal - ACHS'!E9</f>
        <v>90066</v>
      </c>
      <c r="J12" s="1">
        <f>'Principal - ACES'!G9</f>
        <v>89628</v>
      </c>
      <c r="K12" s="1">
        <f>'Principal - ACMS'!G9</f>
        <v>91853</v>
      </c>
      <c r="L12" s="1">
        <f>'Principal - ACHS'!G9</f>
        <v>95181</v>
      </c>
      <c r="M12" s="3">
        <v>1.2500000000000001E-2</v>
      </c>
    </row>
    <row r="13" spans="1:13" x14ac:dyDescent="0.35">
      <c r="A13">
        <v>5</v>
      </c>
      <c r="B13" s="117">
        <v>79260</v>
      </c>
      <c r="C13" s="117">
        <v>84281</v>
      </c>
      <c r="D13" s="117">
        <v>92935</v>
      </c>
      <c r="E13" s="27"/>
      <c r="F13" s="130">
        <f>'Principal - ACES'!E10</f>
        <v>85871</v>
      </c>
      <c r="G13" s="130">
        <f>'Principal - ACMS'!E10</f>
        <v>88004</v>
      </c>
      <c r="H13" s="130">
        <f>'Principal - ACHS'!E10</f>
        <v>91192</v>
      </c>
      <c r="J13" s="1">
        <f>'Principal - ACES'!G10</f>
        <v>90748</v>
      </c>
      <c r="K13" s="1">
        <f>'Principal - ACMS'!G10</f>
        <v>93001</v>
      </c>
      <c r="L13" s="1">
        <f>'Principal - ACHS'!G10</f>
        <v>96371</v>
      </c>
      <c r="M13" s="3">
        <v>1.2500000000000001E-2</v>
      </c>
    </row>
    <row r="14" spans="1:13" x14ac:dyDescent="0.35">
      <c r="A14">
        <v>6</v>
      </c>
      <c r="B14" s="117">
        <v>80111</v>
      </c>
      <c r="C14" s="117">
        <v>85610</v>
      </c>
      <c r="D14" s="117">
        <v>95200</v>
      </c>
      <c r="E14" s="27"/>
      <c r="F14" s="130">
        <f>'Principal - ACES'!E11</f>
        <v>86944</v>
      </c>
      <c r="G14" s="130">
        <f>'Principal - ACMS'!E11</f>
        <v>89104</v>
      </c>
      <c r="H14" s="130">
        <f>'Principal - ACHS'!E11</f>
        <v>92332</v>
      </c>
      <c r="J14" s="1">
        <f>'Principal - ACES'!G11</f>
        <v>91882</v>
      </c>
      <c r="K14" s="1">
        <f>'Principal - ACMS'!G11</f>
        <v>94164</v>
      </c>
      <c r="L14" s="1">
        <f>'Principal - ACHS'!G11</f>
        <v>97576</v>
      </c>
      <c r="M14" s="3">
        <v>1.2500000000000001E-2</v>
      </c>
    </row>
    <row r="15" spans="1:13" x14ac:dyDescent="0.35">
      <c r="A15">
        <v>7</v>
      </c>
      <c r="B15" s="117">
        <v>80973</v>
      </c>
      <c r="C15" s="117">
        <v>86957</v>
      </c>
      <c r="D15" s="117">
        <v>97519</v>
      </c>
      <c r="E15" s="27"/>
      <c r="F15" s="130">
        <f>'Principal - ACES'!E12</f>
        <v>88031</v>
      </c>
      <c r="G15" s="130">
        <f>'Principal - ACMS'!E12</f>
        <v>90218</v>
      </c>
      <c r="H15" s="130">
        <f>'Principal - ACHS'!E12</f>
        <v>93486</v>
      </c>
      <c r="J15" s="1">
        <f>'Principal - ACES'!G12</f>
        <v>93031</v>
      </c>
      <c r="K15" s="1">
        <f>'Principal - ACMS'!G12</f>
        <v>95341</v>
      </c>
      <c r="L15" s="1">
        <f>'Principal - ACHS'!G12</f>
        <v>98796</v>
      </c>
      <c r="M15" s="3">
        <v>1.2500000000000001E-2</v>
      </c>
    </row>
    <row r="16" spans="1:13" x14ac:dyDescent="0.35">
      <c r="A16">
        <v>8</v>
      </c>
      <c r="B16" s="117">
        <v>81842</v>
      </c>
      <c r="C16" s="117">
        <v>88327</v>
      </c>
      <c r="D16" s="117">
        <v>99896</v>
      </c>
      <c r="E16" s="27"/>
      <c r="F16" s="130">
        <f>'Principal - ACES'!E13</f>
        <v>89131</v>
      </c>
      <c r="G16" s="130">
        <f>'Principal - ACMS'!E13</f>
        <v>91346</v>
      </c>
      <c r="H16" s="130">
        <f>'Principal - ACHS'!E13</f>
        <v>94655</v>
      </c>
      <c r="J16" s="1">
        <f>'Principal - ACES'!G13</f>
        <v>94194</v>
      </c>
      <c r="K16" s="1">
        <f>'Principal - ACMS'!G13</f>
        <v>96533</v>
      </c>
      <c r="L16" s="1">
        <f>'Principal - ACHS'!G13</f>
        <v>100031</v>
      </c>
      <c r="M16" s="3">
        <v>1.2500000000000001E-2</v>
      </c>
    </row>
    <row r="17" spans="1:13" x14ac:dyDescent="0.35">
      <c r="A17">
        <v>9</v>
      </c>
      <c r="B17" s="117">
        <v>82722</v>
      </c>
      <c r="C17" s="117">
        <v>89718</v>
      </c>
      <c r="D17" s="117">
        <v>102331</v>
      </c>
      <c r="E17" s="27"/>
      <c r="F17" s="130">
        <f>'Principal - ACES'!E14</f>
        <v>90245</v>
      </c>
      <c r="G17" s="130">
        <f>'Principal - ACMS'!E14</f>
        <v>92488</v>
      </c>
      <c r="H17" s="130">
        <f>'Principal - ACHS'!E14</f>
        <v>95838</v>
      </c>
      <c r="J17" s="1">
        <f>'Principal - ACES'!G14</f>
        <v>95371</v>
      </c>
      <c r="K17" s="1">
        <f>'Principal - ACMS'!G14</f>
        <v>97740</v>
      </c>
      <c r="L17" s="1">
        <f>'Principal - ACHS'!G14</f>
        <v>101281</v>
      </c>
      <c r="M17" s="3">
        <v>1.2500000000000001E-2</v>
      </c>
    </row>
    <row r="18" spans="1:13" x14ac:dyDescent="0.35">
      <c r="A18">
        <v>10</v>
      </c>
      <c r="B18" s="117">
        <v>83612</v>
      </c>
      <c r="C18" s="117">
        <v>90616</v>
      </c>
      <c r="D18" s="117">
        <v>104825</v>
      </c>
      <c r="E18" s="27"/>
      <c r="F18" s="130">
        <f>'Principal - ACES'!E15</f>
        <v>91373</v>
      </c>
      <c r="G18" s="130">
        <f>'Principal - ACMS'!E15</f>
        <v>93644</v>
      </c>
      <c r="H18" s="130">
        <f>'Principal - ACHS'!E15</f>
        <v>97036</v>
      </c>
      <c r="J18" s="1">
        <f>'Principal - ACES'!G15</f>
        <v>96563</v>
      </c>
      <c r="K18" s="1">
        <f>'Principal - ACMS'!G15</f>
        <v>98962</v>
      </c>
      <c r="L18" s="1">
        <f>'Principal - ACHS'!G15</f>
        <v>102547</v>
      </c>
      <c r="M18" s="3">
        <v>1.2500000000000001E-2</v>
      </c>
    </row>
    <row r="19" spans="1:13" x14ac:dyDescent="0.35">
      <c r="A19">
        <v>11</v>
      </c>
      <c r="B19" s="117">
        <v>84511</v>
      </c>
      <c r="C19" s="117">
        <v>91522</v>
      </c>
      <c r="D19" s="117">
        <v>106921</v>
      </c>
      <c r="E19" s="27"/>
      <c r="F19" s="130">
        <f>'Principal - ACES'!E16</f>
        <v>92515</v>
      </c>
      <c r="G19" s="130">
        <f>'Principal - ACMS'!E16</f>
        <v>94815</v>
      </c>
      <c r="H19" s="130">
        <f>'Principal - ACHS'!E16</f>
        <v>98249</v>
      </c>
      <c r="J19" s="1">
        <f>'Principal - ACES'!G16</f>
        <v>97770</v>
      </c>
      <c r="K19" s="1">
        <f>'Principal - ACMS'!G16</f>
        <v>100199</v>
      </c>
      <c r="L19" s="1">
        <f>'Principal - ACHS'!G16</f>
        <v>103829</v>
      </c>
      <c r="M19" s="3">
        <v>1.2500000000000001E-2</v>
      </c>
    </row>
    <row r="20" spans="1:13" x14ac:dyDescent="0.35">
      <c r="A20">
        <v>12</v>
      </c>
      <c r="B20" s="117">
        <v>85420</v>
      </c>
      <c r="C20" s="117">
        <v>92437</v>
      </c>
      <c r="D20" s="117">
        <v>109060</v>
      </c>
      <c r="E20" s="27"/>
      <c r="F20" s="130">
        <f>'Principal - ACES'!E17</f>
        <v>93671</v>
      </c>
      <c r="G20" s="130">
        <f>'Principal - ACMS'!E17</f>
        <v>96000</v>
      </c>
      <c r="H20" s="130">
        <f>'Principal - ACHS'!E17</f>
        <v>99477</v>
      </c>
      <c r="J20" s="1">
        <f>'Principal - ACES'!G17</f>
        <v>98992</v>
      </c>
      <c r="K20" s="1">
        <f>'Principal - ACMS'!G17</f>
        <v>101451</v>
      </c>
      <c r="L20" s="1">
        <f>'Principal - ACHS'!G17</f>
        <v>105127</v>
      </c>
      <c r="M20" s="3">
        <v>1.2500000000000001E-2</v>
      </c>
    </row>
    <row r="21" spans="1:13" x14ac:dyDescent="0.35">
      <c r="A21">
        <v>13</v>
      </c>
      <c r="B21" s="117">
        <v>86338</v>
      </c>
      <c r="C21" s="117">
        <v>93361</v>
      </c>
      <c r="D21" s="117">
        <v>111241</v>
      </c>
      <c r="E21" s="27"/>
      <c r="F21" s="130">
        <f>'Principal - ACES'!E18</f>
        <v>94842</v>
      </c>
      <c r="G21" s="130">
        <f>'Principal - ACMS'!E18</f>
        <v>97200</v>
      </c>
      <c r="H21" s="130">
        <f>'Principal - ACHS'!E18</f>
        <v>100720</v>
      </c>
      <c r="J21" s="1">
        <f>'Principal - ACES'!G18</f>
        <v>100229</v>
      </c>
      <c r="K21" s="1">
        <f>'Principal - ACMS'!G18</f>
        <v>102719</v>
      </c>
      <c r="L21" s="1">
        <f>'Principal - ACHS'!G18</f>
        <v>106441</v>
      </c>
      <c r="M21" s="3">
        <v>1.2500000000000001E-2</v>
      </c>
    </row>
    <row r="22" spans="1:13" x14ac:dyDescent="0.35">
      <c r="A22">
        <v>14</v>
      </c>
      <c r="B22" s="117">
        <v>87267</v>
      </c>
      <c r="C22" s="117">
        <v>94295</v>
      </c>
      <c r="D22" s="117">
        <v>113466</v>
      </c>
      <c r="E22" s="27"/>
      <c r="F22" s="130">
        <f>'Principal - ACES'!E19</f>
        <v>96028</v>
      </c>
      <c r="G22" s="130">
        <f>'Principal - ACMS'!E19</f>
        <v>98415</v>
      </c>
      <c r="H22" s="130">
        <f>'Principal - ACHS'!E19</f>
        <v>101979</v>
      </c>
      <c r="J22" s="1">
        <f>'Principal - ACES'!G19</f>
        <v>101482</v>
      </c>
      <c r="K22" s="1">
        <f>'Principal - ACMS'!G19</f>
        <v>104003</v>
      </c>
      <c r="L22" s="1">
        <f>'Principal - ACHS'!G19</f>
        <v>107772</v>
      </c>
      <c r="M22" s="3">
        <v>1.2500000000000001E-2</v>
      </c>
    </row>
    <row r="23" spans="1:13" x14ac:dyDescent="0.35">
      <c r="A23">
        <v>15</v>
      </c>
      <c r="B23" s="117">
        <v>88203</v>
      </c>
      <c r="C23" s="117">
        <v>95238</v>
      </c>
      <c r="D23" s="117">
        <v>115735</v>
      </c>
      <c r="E23" s="27"/>
      <c r="F23" s="130">
        <f>'Principal - ACES'!E20</f>
        <v>97228</v>
      </c>
      <c r="G23" s="130">
        <f>'Principal - ACMS'!E20</f>
        <v>99645</v>
      </c>
      <c r="H23" s="130">
        <f>'Principal - ACHS'!E20</f>
        <v>103254</v>
      </c>
      <c r="J23" s="1">
        <f>'Principal - ACES'!G20</f>
        <v>102751</v>
      </c>
      <c r="K23" s="1">
        <f>'Principal - ACMS'!G20</f>
        <v>105303</v>
      </c>
      <c r="L23" s="1">
        <f>'Principal - ACHS'!G20</f>
        <v>109119</v>
      </c>
      <c r="M23" s="3">
        <v>1.2500000000000001E-2</v>
      </c>
    </row>
    <row r="24" spans="1:13" x14ac:dyDescent="0.35">
      <c r="A24">
        <v>16</v>
      </c>
      <c r="B24" s="117">
        <v>89152</v>
      </c>
      <c r="C24" s="117">
        <v>96190</v>
      </c>
      <c r="D24" s="117">
        <v>117112</v>
      </c>
      <c r="E24" s="27"/>
      <c r="F24" s="130">
        <f>'Principal - ACES'!E21</f>
        <v>98443</v>
      </c>
      <c r="G24" s="130">
        <f>'Principal - ACMS'!E21</f>
        <v>100891</v>
      </c>
      <c r="H24" s="130">
        <f>'Principal - ACHS'!E21</f>
        <v>104545</v>
      </c>
      <c r="J24" s="1">
        <f>'Principal - ACES'!G21</f>
        <v>104035</v>
      </c>
      <c r="K24" s="1">
        <f>'Principal - ACMS'!G21</f>
        <v>106619</v>
      </c>
      <c r="L24" s="1">
        <f>'Principal - ACHS'!G21</f>
        <v>110483</v>
      </c>
      <c r="M24" s="3">
        <v>1.2500000000000001E-2</v>
      </c>
    </row>
    <row r="25" spans="1:13" x14ac:dyDescent="0.35">
      <c r="A25">
        <v>17</v>
      </c>
      <c r="B25" s="117">
        <v>90111</v>
      </c>
      <c r="C25" s="117">
        <v>97152</v>
      </c>
      <c r="D25" s="117">
        <v>118869</v>
      </c>
      <c r="E25" s="27"/>
      <c r="F25" s="130">
        <f>'Principal - ACES'!E22</f>
        <v>99674</v>
      </c>
      <c r="G25" s="130">
        <f>'Principal - ACMS'!E22</f>
        <v>102152</v>
      </c>
      <c r="H25" s="130">
        <f>'Principal - ACHS'!E22</f>
        <v>105852</v>
      </c>
      <c r="J25" s="1">
        <f>'Principal - ACES'!G22</f>
        <v>105335</v>
      </c>
      <c r="K25" s="1">
        <f>'Principal - ACMS'!G22</f>
        <v>107952</v>
      </c>
      <c r="L25" s="1">
        <f>'Principal - ACHS'!G22</f>
        <v>111864</v>
      </c>
      <c r="M25" s="3">
        <v>1.2500000000000001E-2</v>
      </c>
    </row>
    <row r="26" spans="1:13" x14ac:dyDescent="0.35">
      <c r="A26">
        <v>18</v>
      </c>
      <c r="B26" s="117">
        <v>91071</v>
      </c>
      <c r="C26" s="117">
        <v>98123</v>
      </c>
      <c r="D26" s="117">
        <v>120652</v>
      </c>
      <c r="E26" s="27"/>
      <c r="F26" s="130">
        <f>'Principal - ACES'!E23</f>
        <v>100920</v>
      </c>
      <c r="G26" s="130">
        <f>'Principal - ACMS'!E23</f>
        <v>103429</v>
      </c>
      <c r="H26" s="130">
        <f>'Principal - ACHS'!E23</f>
        <v>107175</v>
      </c>
      <c r="J26" s="1">
        <f>'Principal - ACES'!G23</f>
        <v>106652</v>
      </c>
      <c r="K26" s="1">
        <f>'Principal - ACMS'!G23</f>
        <v>109301</v>
      </c>
      <c r="L26" s="1">
        <f>'Principal - ACHS'!G23</f>
        <v>113262</v>
      </c>
      <c r="M26" s="3">
        <v>1.2500000000000001E-2</v>
      </c>
    </row>
    <row r="27" spans="1:13" x14ac:dyDescent="0.35">
      <c r="A27">
        <v>19</v>
      </c>
      <c r="B27" s="117">
        <v>92051</v>
      </c>
      <c r="C27" s="117">
        <v>99105</v>
      </c>
      <c r="D27" s="117">
        <v>122462</v>
      </c>
      <c r="E27" s="27"/>
      <c r="F27" s="130">
        <f>'Principal - ACES'!E24</f>
        <v>102182</v>
      </c>
      <c r="G27" s="130">
        <f>'Principal - ACMS'!E24</f>
        <v>104722</v>
      </c>
      <c r="H27" s="130">
        <f>'Principal - ACHS'!E24</f>
        <v>108515</v>
      </c>
      <c r="J27" s="1">
        <f>'Principal - ACES'!G24</f>
        <v>107985</v>
      </c>
      <c r="K27" s="1">
        <f>'Principal - ACMS'!G24</f>
        <v>110667</v>
      </c>
      <c r="L27" s="1">
        <f>'Principal - ACHS'!G24</f>
        <v>114678</v>
      </c>
      <c r="M27" s="3">
        <v>1.2500000000000001E-2</v>
      </c>
    </row>
    <row r="28" spans="1:13" x14ac:dyDescent="0.35">
      <c r="A28">
        <v>20</v>
      </c>
      <c r="B28" s="117">
        <v>93040</v>
      </c>
      <c r="C28" s="117">
        <v>100096</v>
      </c>
      <c r="D28" s="117">
        <v>124299</v>
      </c>
      <c r="E28" s="27"/>
      <c r="F28" s="130">
        <f>'Principal - ACES'!E25</f>
        <v>103459</v>
      </c>
      <c r="G28" s="130">
        <f>'Principal - ACMS'!E25</f>
        <v>106031</v>
      </c>
      <c r="H28" s="130">
        <f>'Principal - ACHS'!E25</f>
        <v>109871</v>
      </c>
      <c r="J28" s="1">
        <f>'Principal - ACES'!G25</f>
        <v>109335</v>
      </c>
      <c r="K28" s="1">
        <f>'Principal - ACMS'!G25</f>
        <v>112050</v>
      </c>
      <c r="L28" s="1">
        <f>'Principal - ACHS'!G25</f>
        <v>116111</v>
      </c>
      <c r="M28" s="3">
        <v>1.2500000000000001E-2</v>
      </c>
    </row>
    <row r="29" spans="1:13" x14ac:dyDescent="0.35">
      <c r="A29">
        <v>21</v>
      </c>
      <c r="B29" s="117">
        <v>94040</v>
      </c>
      <c r="C29" s="117">
        <v>101097</v>
      </c>
      <c r="D29" s="117">
        <v>126163</v>
      </c>
      <c r="E29" s="27"/>
      <c r="F29" s="130">
        <f>'Principal - ACES'!E26</f>
        <v>104752</v>
      </c>
      <c r="G29" s="130">
        <f>'Principal - ACMS'!E26</f>
        <v>107356</v>
      </c>
      <c r="H29" s="130">
        <f>'Principal - ACHS'!E26</f>
        <v>111244</v>
      </c>
      <c r="J29" s="1">
        <f>'Principal - ACES'!G26</f>
        <v>110702</v>
      </c>
      <c r="K29" s="1">
        <f>'Principal - ACMS'!G26</f>
        <v>113451</v>
      </c>
      <c r="L29" s="1">
        <f>'Principal - ACHS'!G26</f>
        <v>117562</v>
      </c>
      <c r="M29" s="3">
        <v>1.2500000000000001E-2</v>
      </c>
    </row>
    <row r="30" spans="1:13" x14ac:dyDescent="0.35">
      <c r="A30">
        <v>22</v>
      </c>
      <c r="B30" s="117">
        <v>95920.703788102182</v>
      </c>
      <c r="C30" s="117">
        <v>102108</v>
      </c>
      <c r="D30" s="117">
        <v>128056</v>
      </c>
      <c r="E30" s="27"/>
      <c r="F30" s="130">
        <f>'Principal - ACES'!E27</f>
        <v>106061</v>
      </c>
      <c r="G30" s="130">
        <f>'Principal - ACMS'!E27</f>
        <v>108698</v>
      </c>
      <c r="H30" s="130">
        <f>'Principal - ACHS'!E27</f>
        <v>112635</v>
      </c>
      <c r="J30" s="1">
        <f>'Principal - ACES'!G27</f>
        <v>112086</v>
      </c>
      <c r="K30" s="1">
        <f>'Principal - ACMS'!G27</f>
        <v>114869</v>
      </c>
      <c r="L30" s="1">
        <f>'Principal - ACHS'!G27</f>
        <v>119032</v>
      </c>
      <c r="M30" s="3">
        <v>1.2500000000000001E-2</v>
      </c>
    </row>
    <row r="31" spans="1:13" x14ac:dyDescent="0.35">
      <c r="A31">
        <v>23</v>
      </c>
      <c r="B31" s="117">
        <v>97839</v>
      </c>
      <c r="C31" s="117">
        <v>104150</v>
      </c>
      <c r="D31" s="117">
        <v>129977</v>
      </c>
      <c r="E31" s="27"/>
      <c r="F31" s="130">
        <f>'Principal - ACES'!E28</f>
        <v>107387</v>
      </c>
      <c r="G31" s="130">
        <f>'Principal - ACMS'!E28</f>
        <v>110057</v>
      </c>
      <c r="H31" s="130">
        <f>'Principal - ACHS'!E28</f>
        <v>114043</v>
      </c>
      <c r="J31" s="1">
        <f>'Principal - ACES'!G28</f>
        <v>113487</v>
      </c>
      <c r="K31" s="1">
        <f>'Principal - ACMS'!G28</f>
        <v>116305</v>
      </c>
      <c r="L31" s="1">
        <f>'Principal - ACHS'!G28</f>
        <v>120520</v>
      </c>
      <c r="M31" s="3">
        <v>1.2500000000000001E-2</v>
      </c>
    </row>
    <row r="32" spans="1:13" x14ac:dyDescent="0.35">
      <c r="A32">
        <v>24</v>
      </c>
      <c r="B32" s="117">
        <v>99795.900221141506</v>
      </c>
      <c r="C32" s="117">
        <v>106233</v>
      </c>
      <c r="D32" s="117">
        <v>131926</v>
      </c>
      <c r="E32" s="27"/>
      <c r="F32" s="130">
        <f>'Principal - ACES'!E29</f>
        <v>108729</v>
      </c>
      <c r="G32" s="130">
        <f>'Principal - ACMS'!E29</f>
        <v>111433</v>
      </c>
      <c r="H32" s="130">
        <f>'Principal - ACHS'!E29</f>
        <v>115469</v>
      </c>
      <c r="J32" s="1">
        <f>'Principal - ACES'!G29</f>
        <v>114906</v>
      </c>
      <c r="K32" s="1">
        <f>'Principal - ACMS'!G29</f>
        <v>117759</v>
      </c>
      <c r="L32" s="1">
        <f>'Principal - ACHS'!G29</f>
        <v>122027</v>
      </c>
      <c r="M32" s="3">
        <v>1.2500000000000001E-2</v>
      </c>
    </row>
    <row r="33" spans="1:13" x14ac:dyDescent="0.35">
      <c r="A33">
        <v>25</v>
      </c>
      <c r="B33" s="117">
        <v>101792</v>
      </c>
      <c r="C33" s="117">
        <v>108358</v>
      </c>
      <c r="D33" s="117">
        <v>133905</v>
      </c>
      <c r="E33" s="27"/>
      <c r="F33" s="130">
        <f>'Principal - ACES'!E30</f>
        <v>110088</v>
      </c>
      <c r="G33" s="130">
        <f>'Principal - ACMS'!E30</f>
        <v>112826</v>
      </c>
      <c r="H33" s="130">
        <f>'Principal - ACHS'!E30</f>
        <v>116912</v>
      </c>
      <c r="J33" s="1">
        <f>'Principal - ACES'!G30</f>
        <v>116342</v>
      </c>
      <c r="K33" s="1">
        <f>'Principal - ACMS'!G30</f>
        <v>119231</v>
      </c>
      <c r="L33" s="1">
        <f>'Principal - ACHS'!G30</f>
        <v>123552</v>
      </c>
      <c r="M33" s="3">
        <v>1.2500000000000001E-2</v>
      </c>
    </row>
    <row r="34" spans="1:13" x14ac:dyDescent="0.35">
      <c r="A34">
        <v>26</v>
      </c>
      <c r="B34" s="117">
        <v>103828</v>
      </c>
      <c r="C34" s="117">
        <v>110525</v>
      </c>
      <c r="D34" s="117">
        <v>135914</v>
      </c>
      <c r="E34" s="27"/>
      <c r="F34" s="130">
        <f>'Principal - ACES'!E31</f>
        <v>111464</v>
      </c>
      <c r="G34" s="130">
        <f>'Principal - ACMS'!E31</f>
        <v>114236</v>
      </c>
      <c r="H34" s="130">
        <f>'Principal - ACHS'!E31</f>
        <v>118373</v>
      </c>
      <c r="J34" s="1">
        <f>'Principal - ACES'!G31</f>
        <v>117796</v>
      </c>
      <c r="K34" s="1">
        <f>'Principal - ACMS'!G31</f>
        <v>120721</v>
      </c>
      <c r="L34" s="1">
        <f>'Principal - ACHS'!G31</f>
        <v>125096</v>
      </c>
      <c r="M34" s="3">
        <v>1.2500000000000001E-2</v>
      </c>
    </row>
    <row r="35" spans="1:13" x14ac:dyDescent="0.35">
      <c r="A35">
        <v>27</v>
      </c>
      <c r="B35" s="117">
        <v>105904</v>
      </c>
      <c r="C35" s="117">
        <v>112736</v>
      </c>
      <c r="D35" s="117">
        <v>137952</v>
      </c>
      <c r="E35" s="27"/>
      <c r="F35" s="130">
        <f>'Principal - ACES'!E32</f>
        <v>112857</v>
      </c>
      <c r="G35" s="130">
        <f>'Principal - ACMS'!E32</f>
        <v>115664</v>
      </c>
      <c r="H35" s="130">
        <f>'Principal - ACHS'!E32</f>
        <v>119853</v>
      </c>
      <c r="J35" s="1">
        <f>'Principal - ACES'!G32</f>
        <v>119268</v>
      </c>
      <c r="K35" s="1">
        <f>'Principal - ACMS'!G32</f>
        <v>122230</v>
      </c>
      <c r="L35" s="1">
        <f>'Principal - ACHS'!G32</f>
        <v>126660</v>
      </c>
      <c r="M35" s="3">
        <v>1.2500000000000001E-2</v>
      </c>
    </row>
    <row r="36" spans="1:13" x14ac:dyDescent="0.35">
      <c r="A36">
        <v>28</v>
      </c>
      <c r="B36" s="117">
        <v>108022</v>
      </c>
      <c r="C36" s="117">
        <v>114990</v>
      </c>
      <c r="D36" s="117">
        <v>140022</v>
      </c>
      <c r="E36" s="27"/>
      <c r="F36" s="130">
        <f>'Principal - ACES'!E33</f>
        <v>114268</v>
      </c>
      <c r="G36" s="130">
        <f>'Principal - ACMS'!E33</f>
        <v>117110</v>
      </c>
      <c r="H36" s="130">
        <f>'Principal - ACHS'!E33</f>
        <v>121351</v>
      </c>
      <c r="J36" s="1">
        <f>'Principal - ACES'!G33</f>
        <v>120759</v>
      </c>
      <c r="K36" s="1">
        <f>'Principal - ACMS'!G33</f>
        <v>123758</v>
      </c>
      <c r="L36" s="1">
        <f>'Principal - ACHS'!G33</f>
        <v>128243</v>
      </c>
      <c r="M36" s="3">
        <v>1.2500000000000001E-2</v>
      </c>
    </row>
    <row r="37" spans="1:13" x14ac:dyDescent="0.35">
      <c r="A37">
        <v>29</v>
      </c>
      <c r="B37" s="117">
        <v>110183</v>
      </c>
      <c r="C37" s="117">
        <v>117290</v>
      </c>
      <c r="D37" s="117">
        <v>142122</v>
      </c>
      <c r="E37" s="27"/>
      <c r="F37" s="130">
        <f>'Principal - ACES'!E34</f>
        <v>115696</v>
      </c>
      <c r="G37" s="130">
        <f>'Principal - ACMS'!E34</f>
        <v>118574</v>
      </c>
      <c r="H37" s="130">
        <f>'Principal - ACHS'!E34</f>
        <v>122868</v>
      </c>
      <c r="J37" s="1">
        <f>'Principal - ACES'!G34</f>
        <v>122268</v>
      </c>
      <c r="K37" s="1">
        <f>'Principal - ACMS'!G34</f>
        <v>125305</v>
      </c>
      <c r="L37" s="1">
        <f>'Principal - ACHS'!G34</f>
        <v>129846</v>
      </c>
      <c r="M37" s="3">
        <v>1.2500000000000001E-2</v>
      </c>
    </row>
    <row r="38" spans="1:13" x14ac:dyDescent="0.35">
      <c r="A38">
        <v>30</v>
      </c>
      <c r="B38" s="117">
        <v>112386</v>
      </c>
      <c r="C38" s="117">
        <v>119636</v>
      </c>
      <c r="D38" s="117">
        <v>144254</v>
      </c>
      <c r="E38" s="27"/>
      <c r="F38" s="130">
        <f>'Principal - ACES'!E35</f>
        <v>117142</v>
      </c>
      <c r="G38" s="130">
        <f>'Principal - ACMS'!E35</f>
        <v>120056</v>
      </c>
      <c r="H38" s="130">
        <f>'Principal - ACHS'!E35</f>
        <v>124404</v>
      </c>
      <c r="J38" s="1">
        <f>'Principal - ACES'!G35</f>
        <v>123796</v>
      </c>
      <c r="K38" s="1">
        <f>'Principal - ACMS'!G35</f>
        <v>126871</v>
      </c>
      <c r="L38" s="1">
        <f>'Principal - ACHS'!G35</f>
        <v>131469</v>
      </c>
      <c r="M38" s="3">
        <v>1.2500000000000001E-2</v>
      </c>
    </row>
    <row r="39" spans="1:13" x14ac:dyDescent="0.35">
      <c r="B39" t="s">
        <v>73</v>
      </c>
      <c r="C39" s="3"/>
      <c r="E39" s="131" t="s">
        <v>78</v>
      </c>
      <c r="F39" s="258" t="s">
        <v>78</v>
      </c>
      <c r="G39" s="258"/>
      <c r="H39" s="258"/>
      <c r="J39" s="258" t="str">
        <f>'Principal - ACES'!G36</f>
        <v>+$500/Year</v>
      </c>
      <c r="K39" s="258"/>
      <c r="L39" s="258"/>
    </row>
  </sheetData>
  <mergeCells count="7">
    <mergeCell ref="J39:L39"/>
    <mergeCell ref="F39:H39"/>
    <mergeCell ref="A1:M1"/>
    <mergeCell ref="A2:M3"/>
    <mergeCell ref="F4:H4"/>
    <mergeCell ref="B4:D4"/>
    <mergeCell ref="J4:L4"/>
  </mergeCells>
  <printOptions horizontalCentered="1"/>
  <pageMargins left="0.25" right="0.25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6"/>
  <sheetViews>
    <sheetView workbookViewId="0">
      <selection activeCell="F6" sqref="F6"/>
    </sheetView>
  </sheetViews>
  <sheetFormatPr defaultRowHeight="14.5" x14ac:dyDescent="0.35"/>
  <cols>
    <col min="1" max="1" width="5.453125" customWidth="1"/>
    <col min="2" max="2" width="12.7265625" hidden="1" customWidth="1"/>
    <col min="3" max="3" width="10.54296875" hidden="1" customWidth="1"/>
    <col min="4" max="4" width="12.7265625" customWidth="1"/>
    <col min="5" max="5" width="12" customWidth="1"/>
    <col min="6" max="6" width="12.26953125" bestFit="1" customWidth="1"/>
    <col min="7" max="7" width="10" bestFit="1" customWidth="1"/>
  </cols>
  <sheetData>
    <row r="1" spans="1:7" x14ac:dyDescent="0.35">
      <c r="A1" s="254" t="s">
        <v>7</v>
      </c>
      <c r="B1" s="254"/>
      <c r="C1" s="254"/>
      <c r="D1" s="254"/>
      <c r="E1" s="254"/>
      <c r="F1" s="254"/>
      <c r="G1" s="254"/>
    </row>
    <row r="2" spans="1:7" x14ac:dyDescent="0.35">
      <c r="A2" s="256" t="s">
        <v>45</v>
      </c>
      <c r="B2" s="256"/>
      <c r="C2" s="256"/>
      <c r="D2" s="256"/>
      <c r="E2" s="256"/>
      <c r="F2" s="256"/>
      <c r="G2" s="256"/>
    </row>
    <row r="3" spans="1:7" x14ac:dyDescent="0.35">
      <c r="A3" s="256"/>
      <c r="B3" s="256"/>
      <c r="C3" s="256"/>
      <c r="D3" s="256"/>
      <c r="E3" s="256"/>
      <c r="F3" s="256"/>
      <c r="G3" s="256"/>
    </row>
    <row r="4" spans="1:7" x14ac:dyDescent="0.35">
      <c r="A4" s="36" t="s">
        <v>8</v>
      </c>
      <c r="B4" s="68" t="s">
        <v>9</v>
      </c>
      <c r="C4" s="68" t="s">
        <v>57</v>
      </c>
      <c r="D4" s="42" t="s">
        <v>95</v>
      </c>
      <c r="E4" s="42" t="s">
        <v>57</v>
      </c>
      <c r="F4" s="187" t="s">
        <v>96</v>
      </c>
      <c r="G4" s="187" t="s">
        <v>92</v>
      </c>
    </row>
    <row r="5" spans="1:7" x14ac:dyDescent="0.35">
      <c r="A5">
        <v>0</v>
      </c>
      <c r="B5" s="39">
        <v>32155</v>
      </c>
      <c r="C5" s="39"/>
      <c r="D5" s="39">
        <v>37200</v>
      </c>
      <c r="E5" s="3"/>
      <c r="F5" s="1">
        <f>ROUND(39804/1.0125,0)</f>
        <v>39313</v>
      </c>
    </row>
    <row r="6" spans="1:7" x14ac:dyDescent="0.35">
      <c r="A6">
        <v>1</v>
      </c>
      <c r="B6" s="39">
        <v>32789</v>
      </c>
      <c r="C6" s="3">
        <f>(B6-B5)/B5</f>
        <v>1.9716995801586066E-2</v>
      </c>
      <c r="D6" s="39">
        <f>ROUND(D5*1.0125,0)</f>
        <v>37665</v>
      </c>
      <c r="E6" s="3">
        <v>1.2500000000000001E-2</v>
      </c>
      <c r="F6" s="1">
        <f>ROUND(D5*1.07,0)</f>
        <v>39804</v>
      </c>
      <c r="G6" s="23">
        <f>(F6-F5)/F5</f>
        <v>1.2489507287665657E-2</v>
      </c>
    </row>
    <row r="7" spans="1:7" x14ac:dyDescent="0.35">
      <c r="A7">
        <v>2</v>
      </c>
      <c r="B7" s="39">
        <v>33280</v>
      </c>
      <c r="C7" s="3">
        <f t="shared" ref="C7:C35" si="0">(B7-B6)/B6</f>
        <v>1.4974534142547806E-2</v>
      </c>
      <c r="D7" s="39">
        <f t="shared" ref="D7:D35" si="1">ROUND(D6*1.0125,0)</f>
        <v>38136</v>
      </c>
      <c r="E7" s="3">
        <v>1.2500000000000001E-2</v>
      </c>
      <c r="F7" s="1">
        <f>ROUND(F6*1.0125,0)</f>
        <v>40302</v>
      </c>
      <c r="G7" s="23">
        <f t="shared" ref="G7:G34" si="2">(F7-F6)/F6</f>
        <v>1.2511305396442568E-2</v>
      </c>
    </row>
    <row r="8" spans="1:7" x14ac:dyDescent="0.35">
      <c r="A8">
        <v>3</v>
      </c>
      <c r="B8" s="39">
        <v>33780</v>
      </c>
      <c r="C8" s="3">
        <f t="shared" si="0"/>
        <v>1.5024038461538462E-2</v>
      </c>
      <c r="D8" s="39">
        <f t="shared" si="1"/>
        <v>38613</v>
      </c>
      <c r="E8" s="3">
        <v>1.2500000000000001E-2</v>
      </c>
      <c r="F8" s="1">
        <f t="shared" ref="F8:F35" si="3">ROUND(F7*1.0125,0)</f>
        <v>40806</v>
      </c>
      <c r="G8" s="23">
        <f t="shared" si="2"/>
        <v>1.2505582849486378E-2</v>
      </c>
    </row>
    <row r="9" spans="1:7" x14ac:dyDescent="0.35">
      <c r="A9">
        <v>4</v>
      </c>
      <c r="B9" s="39">
        <v>34286</v>
      </c>
      <c r="C9" s="3">
        <f t="shared" si="0"/>
        <v>1.4979277679100058E-2</v>
      </c>
      <c r="D9" s="39">
        <f t="shared" si="1"/>
        <v>39096</v>
      </c>
      <c r="E9" s="3">
        <v>1.2500000000000001E-2</v>
      </c>
      <c r="F9" s="1">
        <f t="shared" si="3"/>
        <v>41316</v>
      </c>
      <c r="G9" s="23">
        <f t="shared" si="2"/>
        <v>1.2498162034994854E-2</v>
      </c>
    </row>
    <row r="10" spans="1:7" x14ac:dyDescent="0.35">
      <c r="A10">
        <v>5</v>
      </c>
      <c r="B10" s="39">
        <v>34801</v>
      </c>
      <c r="C10" s="3">
        <f t="shared" si="0"/>
        <v>1.5020708160765327E-2</v>
      </c>
      <c r="D10" s="39">
        <f t="shared" si="1"/>
        <v>39585</v>
      </c>
      <c r="E10" s="3">
        <v>1.2500000000000001E-2</v>
      </c>
      <c r="F10" s="1">
        <f t="shared" si="3"/>
        <v>41832</v>
      </c>
      <c r="G10" s="23">
        <f t="shared" si="2"/>
        <v>1.2489108335753703E-2</v>
      </c>
    </row>
    <row r="11" spans="1:7" x14ac:dyDescent="0.35">
      <c r="A11">
        <v>6</v>
      </c>
      <c r="B11" s="39">
        <v>35324</v>
      </c>
      <c r="C11" s="3">
        <f t="shared" si="0"/>
        <v>1.5028303784374012E-2</v>
      </c>
      <c r="D11" s="39">
        <f t="shared" si="1"/>
        <v>40080</v>
      </c>
      <c r="E11" s="3">
        <v>1.2500000000000001E-2</v>
      </c>
      <c r="F11" s="1">
        <f t="shared" si="3"/>
        <v>42355</v>
      </c>
      <c r="G11" s="23">
        <f t="shared" si="2"/>
        <v>1.2502390514438707E-2</v>
      </c>
    </row>
    <row r="12" spans="1:7" x14ac:dyDescent="0.35">
      <c r="A12">
        <v>7</v>
      </c>
      <c r="B12" s="39">
        <v>35852</v>
      </c>
      <c r="C12" s="3">
        <f t="shared" si="0"/>
        <v>1.4947344581587588E-2</v>
      </c>
      <c r="D12" s="39">
        <f t="shared" si="1"/>
        <v>40581</v>
      </c>
      <c r="E12" s="3">
        <v>1.2500000000000001E-2</v>
      </c>
      <c r="F12" s="1">
        <f t="shared" si="3"/>
        <v>42884</v>
      </c>
      <c r="G12" s="23">
        <f t="shared" si="2"/>
        <v>1.2489670641010506E-2</v>
      </c>
    </row>
    <row r="13" spans="1:7" x14ac:dyDescent="0.35">
      <c r="A13">
        <v>8</v>
      </c>
      <c r="B13" s="39">
        <v>36391</v>
      </c>
      <c r="C13" s="3">
        <f t="shared" si="0"/>
        <v>1.5034028785005021E-2</v>
      </c>
      <c r="D13" s="39">
        <f t="shared" si="1"/>
        <v>41088</v>
      </c>
      <c r="E13" s="3">
        <v>1.2500000000000001E-2</v>
      </c>
      <c r="F13" s="1">
        <f t="shared" si="3"/>
        <v>43420</v>
      </c>
      <c r="G13" s="23">
        <f t="shared" si="2"/>
        <v>1.2498834063986568E-2</v>
      </c>
    </row>
    <row r="14" spans="1:7" x14ac:dyDescent="0.35">
      <c r="A14">
        <v>9</v>
      </c>
      <c r="B14" s="39">
        <v>36936</v>
      </c>
      <c r="C14" s="3">
        <f t="shared" si="0"/>
        <v>1.4976230386634058E-2</v>
      </c>
      <c r="D14" s="39">
        <f t="shared" si="1"/>
        <v>41602</v>
      </c>
      <c r="E14" s="3">
        <v>1.2500000000000001E-2</v>
      </c>
      <c r="F14" s="1">
        <f t="shared" si="3"/>
        <v>43963</v>
      </c>
      <c r="G14" s="23">
        <f t="shared" si="2"/>
        <v>1.2505757715338553E-2</v>
      </c>
    </row>
    <row r="15" spans="1:7" x14ac:dyDescent="0.35">
      <c r="A15">
        <v>10</v>
      </c>
      <c r="B15" s="39">
        <v>37491</v>
      </c>
      <c r="C15" s="3">
        <f t="shared" si="0"/>
        <v>1.5025990903183885E-2</v>
      </c>
      <c r="D15" s="39">
        <f t="shared" si="1"/>
        <v>42122</v>
      </c>
      <c r="E15" s="3">
        <v>1.2500000000000001E-2</v>
      </c>
      <c r="F15" s="1">
        <f t="shared" si="3"/>
        <v>44513</v>
      </c>
      <c r="G15" s="23">
        <f t="shared" si="2"/>
        <v>1.251052021017674E-2</v>
      </c>
    </row>
    <row r="16" spans="1:7" x14ac:dyDescent="0.35">
      <c r="A16">
        <v>11</v>
      </c>
      <c r="B16" s="39">
        <v>38053</v>
      </c>
      <c r="C16" s="3">
        <f t="shared" si="0"/>
        <v>1.4990264330105892E-2</v>
      </c>
      <c r="D16" s="39">
        <f t="shared" si="1"/>
        <v>42649</v>
      </c>
      <c r="E16" s="3">
        <v>1.2500000000000001E-2</v>
      </c>
      <c r="F16" s="1">
        <f t="shared" si="3"/>
        <v>45069</v>
      </c>
      <c r="G16" s="23">
        <f t="shared" si="2"/>
        <v>1.2490733044279199E-2</v>
      </c>
    </row>
    <row r="17" spans="1:7" x14ac:dyDescent="0.35">
      <c r="A17">
        <v>12</v>
      </c>
      <c r="B17" s="39">
        <v>38624</v>
      </c>
      <c r="C17" s="3">
        <f t="shared" si="0"/>
        <v>1.5005387223083594E-2</v>
      </c>
      <c r="D17" s="39">
        <f t="shared" si="1"/>
        <v>43182</v>
      </c>
      <c r="E17" s="3">
        <v>1.2500000000000001E-2</v>
      </c>
      <c r="F17" s="1">
        <f t="shared" si="3"/>
        <v>45632</v>
      </c>
      <c r="G17" s="23">
        <f t="shared" si="2"/>
        <v>1.2491956777385786E-2</v>
      </c>
    </row>
    <row r="18" spans="1:7" x14ac:dyDescent="0.35">
      <c r="A18">
        <v>13</v>
      </c>
      <c r="B18" s="39">
        <v>39203</v>
      </c>
      <c r="C18" s="3">
        <f t="shared" si="0"/>
        <v>1.4990679370339686E-2</v>
      </c>
      <c r="D18" s="39">
        <f t="shared" si="1"/>
        <v>43722</v>
      </c>
      <c r="E18" s="3">
        <v>1.2500000000000001E-2</v>
      </c>
      <c r="F18" s="1">
        <f t="shared" si="3"/>
        <v>46202</v>
      </c>
      <c r="G18" s="23">
        <f t="shared" si="2"/>
        <v>1.2491234221598879E-2</v>
      </c>
    </row>
    <row r="19" spans="1:7" x14ac:dyDescent="0.35">
      <c r="A19">
        <v>14</v>
      </c>
      <c r="B19" s="39">
        <v>39792</v>
      </c>
      <c r="C19" s="3">
        <f t="shared" si="0"/>
        <v>1.5024360380583119E-2</v>
      </c>
      <c r="D19" s="39">
        <f t="shared" si="1"/>
        <v>44269</v>
      </c>
      <c r="E19" s="3">
        <v>1.2500000000000001E-2</v>
      </c>
      <c r="F19" s="1">
        <f t="shared" si="3"/>
        <v>46780</v>
      </c>
      <c r="G19" s="23">
        <f t="shared" si="2"/>
        <v>1.2510280940219038E-2</v>
      </c>
    </row>
    <row r="20" spans="1:7" x14ac:dyDescent="0.35">
      <c r="A20">
        <v>15</v>
      </c>
      <c r="B20" s="39">
        <v>40388</v>
      </c>
      <c r="C20" s="3">
        <f t="shared" si="0"/>
        <v>1.4977885002010454E-2</v>
      </c>
      <c r="D20" s="39">
        <f t="shared" si="1"/>
        <v>44822</v>
      </c>
      <c r="E20" s="3">
        <v>1.2500000000000001E-2</v>
      </c>
      <c r="F20" s="1">
        <f t="shared" si="3"/>
        <v>47365</v>
      </c>
      <c r="G20" s="23">
        <f t="shared" si="2"/>
        <v>1.2505344164172724E-2</v>
      </c>
    </row>
    <row r="21" spans="1:7" x14ac:dyDescent="0.35">
      <c r="A21">
        <v>16</v>
      </c>
      <c r="B21" s="39">
        <v>40994</v>
      </c>
      <c r="C21" s="3">
        <f t="shared" si="0"/>
        <v>1.5004456769337426E-2</v>
      </c>
      <c r="D21" s="39">
        <f t="shared" si="1"/>
        <v>45382</v>
      </c>
      <c r="E21" s="3">
        <v>1.2500000000000001E-2</v>
      </c>
      <c r="F21" s="1">
        <f t="shared" si="3"/>
        <v>47957</v>
      </c>
      <c r="G21" s="23">
        <f t="shared" si="2"/>
        <v>1.2498680460255462E-2</v>
      </c>
    </row>
    <row r="22" spans="1:7" x14ac:dyDescent="0.35">
      <c r="A22">
        <v>17</v>
      </c>
      <c r="B22" s="39">
        <v>41609</v>
      </c>
      <c r="C22" s="3">
        <f t="shared" si="0"/>
        <v>1.5002195443235595E-2</v>
      </c>
      <c r="D22" s="39">
        <f t="shared" si="1"/>
        <v>45949</v>
      </c>
      <c r="E22" s="3">
        <v>1.2500000000000001E-2</v>
      </c>
      <c r="F22" s="1">
        <f t="shared" si="3"/>
        <v>48556</v>
      </c>
      <c r="G22" s="23">
        <f t="shared" si="2"/>
        <v>1.2490355943866381E-2</v>
      </c>
    </row>
    <row r="23" spans="1:7" x14ac:dyDescent="0.35">
      <c r="A23">
        <v>18</v>
      </c>
      <c r="B23" s="39">
        <v>42233</v>
      </c>
      <c r="C23" s="3">
        <f t="shared" si="0"/>
        <v>1.4996755509625322E-2</v>
      </c>
      <c r="D23" s="39">
        <f t="shared" si="1"/>
        <v>46523</v>
      </c>
      <c r="E23" s="3">
        <v>1.2500000000000001E-2</v>
      </c>
      <c r="F23" s="1">
        <f t="shared" si="3"/>
        <v>49163</v>
      </c>
      <c r="G23" s="23">
        <f t="shared" si="2"/>
        <v>1.2501029738858225E-2</v>
      </c>
    </row>
    <row r="24" spans="1:7" x14ac:dyDescent="0.35">
      <c r="A24">
        <v>19</v>
      </c>
      <c r="B24" s="39">
        <v>42867</v>
      </c>
      <c r="C24" s="3">
        <f t="shared" si="0"/>
        <v>1.5011957474013212E-2</v>
      </c>
      <c r="D24" s="39">
        <f t="shared" si="1"/>
        <v>47105</v>
      </c>
      <c r="E24" s="3">
        <v>1.2500000000000001E-2</v>
      </c>
      <c r="F24" s="1">
        <f t="shared" si="3"/>
        <v>49778</v>
      </c>
      <c r="G24" s="23">
        <f t="shared" si="2"/>
        <v>1.2509407481235888E-2</v>
      </c>
    </row>
    <row r="25" spans="1:7" x14ac:dyDescent="0.35">
      <c r="A25">
        <v>20</v>
      </c>
      <c r="B25" s="39">
        <v>43509</v>
      </c>
      <c r="C25" s="3">
        <f t="shared" si="0"/>
        <v>1.4976555392259781E-2</v>
      </c>
      <c r="D25" s="39">
        <f t="shared" si="1"/>
        <v>47694</v>
      </c>
      <c r="E25" s="3">
        <v>1.2500000000000001E-2</v>
      </c>
      <c r="F25" s="1">
        <f t="shared" si="3"/>
        <v>50400</v>
      </c>
      <c r="G25" s="23">
        <f t="shared" si="2"/>
        <v>1.2495479930893165E-2</v>
      </c>
    </row>
    <row r="26" spans="1:7" x14ac:dyDescent="0.35">
      <c r="A26">
        <v>21</v>
      </c>
      <c r="B26" s="39">
        <v>44162</v>
      </c>
      <c r="C26" s="3">
        <f t="shared" si="0"/>
        <v>1.5008389068928268E-2</v>
      </c>
      <c r="D26" s="39">
        <f t="shared" si="1"/>
        <v>48290</v>
      </c>
      <c r="E26" s="3">
        <v>1.2500000000000001E-2</v>
      </c>
      <c r="F26" s="1">
        <f t="shared" si="3"/>
        <v>51030</v>
      </c>
      <c r="G26" s="23">
        <f t="shared" si="2"/>
        <v>1.2500000000000001E-2</v>
      </c>
    </row>
    <row r="27" spans="1:7" x14ac:dyDescent="0.35">
      <c r="A27">
        <v>22</v>
      </c>
      <c r="B27" s="39">
        <v>44375</v>
      </c>
      <c r="C27" s="3">
        <f t="shared" si="0"/>
        <v>4.8231511254019296E-3</v>
      </c>
      <c r="D27" s="39">
        <f t="shared" si="1"/>
        <v>48894</v>
      </c>
      <c r="E27" s="3">
        <v>1.2500000000000001E-2</v>
      </c>
      <c r="F27" s="1">
        <f t="shared" si="3"/>
        <v>51668</v>
      </c>
      <c r="G27" s="23">
        <f t="shared" si="2"/>
        <v>1.2502449539486576E-2</v>
      </c>
    </row>
    <row r="28" spans="1:7" x14ac:dyDescent="0.35">
      <c r="A28">
        <v>23</v>
      </c>
      <c r="B28" s="39">
        <v>45262</v>
      </c>
      <c r="C28" s="3">
        <f t="shared" si="0"/>
        <v>1.9988732394366198E-2</v>
      </c>
      <c r="D28" s="39">
        <f t="shared" si="1"/>
        <v>49505</v>
      </c>
      <c r="E28" s="3">
        <v>1.2500000000000001E-2</v>
      </c>
      <c r="F28" s="1">
        <f t="shared" si="3"/>
        <v>52314</v>
      </c>
      <c r="G28" s="23">
        <f t="shared" si="2"/>
        <v>1.2502903150886429E-2</v>
      </c>
    </row>
    <row r="29" spans="1:7" x14ac:dyDescent="0.35">
      <c r="A29">
        <v>24</v>
      </c>
      <c r="B29" s="39">
        <v>46167</v>
      </c>
      <c r="C29" s="3">
        <f t="shared" si="0"/>
        <v>1.9994697538774246E-2</v>
      </c>
      <c r="D29" s="39">
        <f t="shared" si="1"/>
        <v>50124</v>
      </c>
      <c r="E29" s="3">
        <v>1.2500000000000001E-2</v>
      </c>
      <c r="F29" s="1">
        <f t="shared" si="3"/>
        <v>52968</v>
      </c>
      <c r="G29" s="23">
        <f t="shared" si="2"/>
        <v>1.250143365064801E-2</v>
      </c>
    </row>
    <row r="30" spans="1:7" x14ac:dyDescent="0.35">
      <c r="A30">
        <v>25</v>
      </c>
      <c r="B30" s="39">
        <v>47147</v>
      </c>
      <c r="C30" s="3">
        <f t="shared" si="0"/>
        <v>2.122728355751944E-2</v>
      </c>
      <c r="D30" s="39">
        <f t="shared" si="1"/>
        <v>50751</v>
      </c>
      <c r="E30" s="3">
        <v>1.2500000000000001E-2</v>
      </c>
      <c r="F30" s="1">
        <f t="shared" si="3"/>
        <v>53630</v>
      </c>
      <c r="G30" s="23">
        <f t="shared" si="2"/>
        <v>1.2498112067663495E-2</v>
      </c>
    </row>
    <row r="31" spans="1:7" x14ac:dyDescent="0.35">
      <c r="A31">
        <v>26</v>
      </c>
      <c r="B31" s="39">
        <v>48032</v>
      </c>
      <c r="C31" s="3">
        <f t="shared" si="0"/>
        <v>1.8771077693172419E-2</v>
      </c>
      <c r="D31" s="39">
        <f t="shared" si="1"/>
        <v>51385</v>
      </c>
      <c r="E31" s="3">
        <v>1.2500000000000001E-2</v>
      </c>
      <c r="F31" s="1">
        <f t="shared" si="3"/>
        <v>54300</v>
      </c>
      <c r="G31" s="23">
        <f t="shared" si="2"/>
        <v>1.2493007644974827E-2</v>
      </c>
    </row>
    <row r="32" spans="1:7" x14ac:dyDescent="0.35">
      <c r="A32">
        <v>27</v>
      </c>
      <c r="B32" s="39">
        <v>48993</v>
      </c>
      <c r="C32" s="3">
        <f t="shared" si="0"/>
        <v>2.0007495003331113E-2</v>
      </c>
      <c r="D32" s="39">
        <f t="shared" si="1"/>
        <v>52027</v>
      </c>
      <c r="E32" s="3">
        <v>1.2500000000000001E-2</v>
      </c>
      <c r="F32" s="1">
        <f t="shared" si="3"/>
        <v>54979</v>
      </c>
      <c r="G32" s="23">
        <f t="shared" si="2"/>
        <v>1.2504604051565378E-2</v>
      </c>
    </row>
    <row r="33" spans="1:7" x14ac:dyDescent="0.35">
      <c r="A33">
        <v>28</v>
      </c>
      <c r="B33" s="39">
        <v>49973</v>
      </c>
      <c r="C33" s="3">
        <f t="shared" si="0"/>
        <v>2.0002857551078727E-2</v>
      </c>
      <c r="D33" s="39">
        <f t="shared" si="1"/>
        <v>52677</v>
      </c>
      <c r="E33" s="3">
        <v>1.2500000000000001E-2</v>
      </c>
      <c r="F33" s="1">
        <f t="shared" si="3"/>
        <v>55666</v>
      </c>
      <c r="G33" s="23">
        <f t="shared" si="2"/>
        <v>1.2495680168791721E-2</v>
      </c>
    </row>
    <row r="34" spans="1:7" x14ac:dyDescent="0.35">
      <c r="A34">
        <v>29</v>
      </c>
      <c r="B34" s="39">
        <v>50973</v>
      </c>
      <c r="C34" s="3">
        <f t="shared" si="0"/>
        <v>2.0010805835150983E-2</v>
      </c>
      <c r="D34" s="39">
        <f t="shared" si="1"/>
        <v>53335</v>
      </c>
      <c r="E34" s="3">
        <v>1.2500000000000001E-2</v>
      </c>
      <c r="F34" s="1">
        <f t="shared" si="3"/>
        <v>56362</v>
      </c>
      <c r="G34" s="23">
        <f t="shared" si="2"/>
        <v>1.2503143750224554E-2</v>
      </c>
    </row>
    <row r="35" spans="1:7" x14ac:dyDescent="0.35">
      <c r="A35">
        <v>30</v>
      </c>
      <c r="B35" s="39">
        <v>51992</v>
      </c>
      <c r="C35" s="3">
        <f t="shared" si="0"/>
        <v>1.999097561454103E-2</v>
      </c>
      <c r="D35" s="39">
        <f t="shared" si="1"/>
        <v>54002</v>
      </c>
      <c r="E35" s="3">
        <v>1.2500000000000001E-2</v>
      </c>
      <c r="F35" s="1">
        <f t="shared" si="3"/>
        <v>57067</v>
      </c>
      <c r="G35" s="23">
        <f>(F35-F34)/F34</f>
        <v>1.2508427664028956E-2</v>
      </c>
    </row>
    <row r="36" spans="1:7" x14ac:dyDescent="0.35">
      <c r="B36" t="s">
        <v>73</v>
      </c>
      <c r="C36" s="3"/>
      <c r="D36" s="131" t="s">
        <v>78</v>
      </c>
      <c r="F36" s="131" t="s">
        <v>78</v>
      </c>
    </row>
  </sheetData>
  <mergeCells count="2">
    <mergeCell ref="A1:G1"/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6"/>
  <sheetViews>
    <sheetView workbookViewId="0">
      <selection activeCell="F6" sqref="F6"/>
    </sheetView>
  </sheetViews>
  <sheetFormatPr defaultRowHeight="14.5" x14ac:dyDescent="0.35"/>
  <cols>
    <col min="1" max="1" width="6.1796875" customWidth="1"/>
    <col min="2" max="2" width="11.26953125" hidden="1" customWidth="1"/>
    <col min="3" max="3" width="0" hidden="1" customWidth="1"/>
    <col min="4" max="4" width="14.453125" customWidth="1"/>
    <col min="5" max="5" width="11.453125" customWidth="1"/>
    <col min="6" max="6" width="12.26953125" bestFit="1" customWidth="1"/>
    <col min="7" max="7" width="10" bestFit="1" customWidth="1"/>
  </cols>
  <sheetData>
    <row r="1" spans="1:7" x14ac:dyDescent="0.35">
      <c r="A1" s="254" t="s">
        <v>7</v>
      </c>
      <c r="B1" s="254"/>
      <c r="C1" s="254"/>
      <c r="D1" s="254"/>
      <c r="E1" s="254"/>
      <c r="F1" s="254"/>
      <c r="G1" s="254"/>
    </row>
    <row r="2" spans="1:7" x14ac:dyDescent="0.35">
      <c r="A2" s="256" t="s">
        <v>32</v>
      </c>
      <c r="B2" s="256"/>
      <c r="C2" s="256"/>
      <c r="D2" s="256"/>
      <c r="E2" s="256"/>
      <c r="F2" s="256"/>
      <c r="G2" s="256"/>
    </row>
    <row r="3" spans="1:7" x14ac:dyDescent="0.35">
      <c r="A3" s="256"/>
      <c r="B3" s="256"/>
      <c r="C3" s="256"/>
      <c r="D3" s="256"/>
      <c r="E3" s="256"/>
      <c r="F3" s="256"/>
      <c r="G3" s="256"/>
    </row>
    <row r="4" spans="1:7" x14ac:dyDescent="0.35">
      <c r="A4" s="36" t="s">
        <v>8</v>
      </c>
      <c r="B4" s="68" t="s">
        <v>9</v>
      </c>
      <c r="C4" s="68" t="s">
        <v>57</v>
      </c>
      <c r="D4" s="42" t="s">
        <v>84</v>
      </c>
      <c r="E4" s="42" t="s">
        <v>57</v>
      </c>
      <c r="F4" s="187" t="s">
        <v>96</v>
      </c>
      <c r="G4" s="187" t="s">
        <v>92</v>
      </c>
    </row>
    <row r="5" spans="1:7" x14ac:dyDescent="0.35">
      <c r="A5">
        <v>0</v>
      </c>
      <c r="B5" s="1">
        <v>35052</v>
      </c>
      <c r="C5" s="4"/>
      <c r="D5" s="1">
        <f>ROUND(39638/1.0125,0)</f>
        <v>39149</v>
      </c>
      <c r="E5" s="3"/>
      <c r="F5" s="1">
        <f>ROUND(41889/1.0125,0)</f>
        <v>41372</v>
      </c>
    </row>
    <row r="6" spans="1:7" x14ac:dyDescent="0.35">
      <c r="A6">
        <v>1</v>
      </c>
      <c r="B6" s="1">
        <v>35743</v>
      </c>
      <c r="C6" s="3">
        <f>(B6-B5)/B5</f>
        <v>1.9713568412644072E-2</v>
      </c>
      <c r="D6" s="1">
        <f>ROUND(D5*1.0125,0)</f>
        <v>39638</v>
      </c>
      <c r="E6" s="3">
        <v>1.2500000000000001E-2</v>
      </c>
      <c r="F6" s="1">
        <f>ROUND(D5*1.07,0)</f>
        <v>41889</v>
      </c>
      <c r="G6" s="23">
        <f>(F6-F5)/F5</f>
        <v>1.2496374359470173E-2</v>
      </c>
    </row>
    <row r="7" spans="1:7" x14ac:dyDescent="0.35">
      <c r="A7">
        <v>2</v>
      </c>
      <c r="B7" s="1">
        <v>36279</v>
      </c>
      <c r="C7" s="3">
        <f t="shared" ref="C7:C35" si="0">(B7-B6)/B6</f>
        <v>1.4995943261617659E-2</v>
      </c>
      <c r="D7" s="1">
        <f t="shared" ref="D7:D35" si="1">ROUND(D6*1.0125,0)</f>
        <v>40133</v>
      </c>
      <c r="E7" s="3">
        <v>1.2500000000000001E-2</v>
      </c>
      <c r="F7" s="1">
        <f>ROUND(F6*1.0125,0)</f>
        <v>42413</v>
      </c>
      <c r="G7" s="23">
        <f t="shared" ref="G7:G35" si="2">(F7-F6)/F6</f>
        <v>1.250925063859247E-2</v>
      </c>
    </row>
    <row r="8" spans="1:7" x14ac:dyDescent="0.35">
      <c r="A8">
        <v>3</v>
      </c>
      <c r="B8" s="1">
        <v>36730</v>
      </c>
      <c r="C8" s="3">
        <f t="shared" si="0"/>
        <v>1.2431434163014416E-2</v>
      </c>
      <c r="D8" s="1">
        <f t="shared" si="1"/>
        <v>40635</v>
      </c>
      <c r="E8" s="3">
        <v>1.2500000000000001E-2</v>
      </c>
      <c r="F8" s="1">
        <f t="shared" ref="F8:F35" si="3">ROUND(F7*1.0125,0)</f>
        <v>42943</v>
      </c>
      <c r="G8" s="23">
        <f t="shared" si="2"/>
        <v>1.2496168627543441E-2</v>
      </c>
    </row>
    <row r="9" spans="1:7" x14ac:dyDescent="0.35">
      <c r="A9">
        <v>4</v>
      </c>
      <c r="B9" s="1">
        <v>37208</v>
      </c>
      <c r="C9" s="3">
        <f t="shared" si="0"/>
        <v>1.3013885107541518E-2</v>
      </c>
      <c r="D9" s="1">
        <f t="shared" si="1"/>
        <v>41143</v>
      </c>
      <c r="E9" s="3">
        <v>1.2500000000000001E-2</v>
      </c>
      <c r="F9" s="1">
        <f t="shared" si="3"/>
        <v>43480</v>
      </c>
      <c r="G9" s="23">
        <f t="shared" si="2"/>
        <v>1.2504948419998602E-2</v>
      </c>
    </row>
    <row r="10" spans="1:7" x14ac:dyDescent="0.35">
      <c r="A10">
        <v>5</v>
      </c>
      <c r="B10" s="1">
        <v>37495</v>
      </c>
      <c r="C10" s="3">
        <f t="shared" si="0"/>
        <v>7.7133949688239084E-3</v>
      </c>
      <c r="D10" s="1">
        <f t="shared" si="1"/>
        <v>41657</v>
      </c>
      <c r="E10" s="3">
        <v>1.2500000000000001E-2</v>
      </c>
      <c r="F10" s="1">
        <f t="shared" si="3"/>
        <v>44024</v>
      </c>
      <c r="G10" s="23">
        <f t="shared" si="2"/>
        <v>1.2511499540018399E-2</v>
      </c>
    </row>
    <row r="11" spans="1:7" x14ac:dyDescent="0.35">
      <c r="A11">
        <v>6</v>
      </c>
      <c r="B11" s="1">
        <v>37923</v>
      </c>
      <c r="C11" s="3">
        <f t="shared" si="0"/>
        <v>1.1414855314041872E-2</v>
      </c>
      <c r="D11" s="1">
        <f t="shared" si="1"/>
        <v>42178</v>
      </c>
      <c r="E11" s="3">
        <v>1.2500000000000001E-2</v>
      </c>
      <c r="F11" s="1">
        <f t="shared" si="3"/>
        <v>44574</v>
      </c>
      <c r="G11" s="23">
        <f t="shared" si="2"/>
        <v>1.2493185535162639E-2</v>
      </c>
    </row>
    <row r="12" spans="1:7" x14ac:dyDescent="0.35">
      <c r="A12">
        <v>7</v>
      </c>
      <c r="B12" s="1">
        <v>38524</v>
      </c>
      <c r="C12" s="3">
        <f t="shared" si="0"/>
        <v>1.5847902328402289E-2</v>
      </c>
      <c r="D12" s="1">
        <f t="shared" si="1"/>
        <v>42705</v>
      </c>
      <c r="E12" s="3">
        <v>1.2500000000000001E-2</v>
      </c>
      <c r="F12" s="1">
        <f t="shared" si="3"/>
        <v>45131</v>
      </c>
      <c r="G12" s="23">
        <f t="shared" si="2"/>
        <v>1.2496073944451923E-2</v>
      </c>
    </row>
    <row r="13" spans="1:7" x14ac:dyDescent="0.35">
      <c r="A13">
        <v>8</v>
      </c>
      <c r="B13" s="1">
        <v>39133</v>
      </c>
      <c r="C13" s="3">
        <f t="shared" si="0"/>
        <v>1.580832727650296E-2</v>
      </c>
      <c r="D13" s="1">
        <f t="shared" si="1"/>
        <v>43239</v>
      </c>
      <c r="E13" s="3">
        <v>1.2500000000000001E-2</v>
      </c>
      <c r="F13" s="1">
        <f t="shared" si="3"/>
        <v>45695</v>
      </c>
      <c r="G13" s="23">
        <f t="shared" si="2"/>
        <v>1.2496953313686823E-2</v>
      </c>
    </row>
    <row r="14" spans="1:7" x14ac:dyDescent="0.35">
      <c r="A14">
        <v>9</v>
      </c>
      <c r="B14" s="1">
        <v>39756</v>
      </c>
      <c r="C14" s="3">
        <f t="shared" si="0"/>
        <v>1.5920067462244142E-2</v>
      </c>
      <c r="D14" s="1">
        <f t="shared" si="1"/>
        <v>43779</v>
      </c>
      <c r="E14" s="3">
        <v>1.2500000000000001E-2</v>
      </c>
      <c r="F14" s="1">
        <f t="shared" si="3"/>
        <v>46266</v>
      </c>
      <c r="G14" s="23">
        <f t="shared" si="2"/>
        <v>1.2495896706423022E-2</v>
      </c>
    </row>
    <row r="15" spans="1:7" x14ac:dyDescent="0.35">
      <c r="A15">
        <v>10</v>
      </c>
      <c r="B15" s="1">
        <v>40391</v>
      </c>
      <c r="C15" s="3">
        <f t="shared" si="0"/>
        <v>1.597243183418855E-2</v>
      </c>
      <c r="D15" s="1">
        <f t="shared" si="1"/>
        <v>44326</v>
      </c>
      <c r="E15" s="3">
        <v>1.2500000000000001E-2</v>
      </c>
      <c r="F15" s="1">
        <f t="shared" si="3"/>
        <v>46844</v>
      </c>
      <c r="G15" s="23">
        <f t="shared" si="2"/>
        <v>1.2492975403103792E-2</v>
      </c>
    </row>
    <row r="16" spans="1:7" x14ac:dyDescent="0.35">
      <c r="A16">
        <v>11</v>
      </c>
      <c r="B16" s="1">
        <v>41039</v>
      </c>
      <c r="C16" s="3">
        <f t="shared" si="0"/>
        <v>1.6043177935678742E-2</v>
      </c>
      <c r="D16" s="1">
        <f t="shared" si="1"/>
        <v>44880</v>
      </c>
      <c r="E16" s="3">
        <v>1.2500000000000001E-2</v>
      </c>
      <c r="F16" s="1">
        <f t="shared" si="3"/>
        <v>47430</v>
      </c>
      <c r="G16" s="23">
        <f t="shared" si="2"/>
        <v>1.2509606353001452E-2</v>
      </c>
    </row>
    <row r="17" spans="1:8" x14ac:dyDescent="0.35">
      <c r="A17">
        <v>12</v>
      </c>
      <c r="B17" s="1">
        <v>41700</v>
      </c>
      <c r="C17" s="3">
        <f t="shared" si="0"/>
        <v>1.6106630278515558E-2</v>
      </c>
      <c r="D17" s="1">
        <f t="shared" si="1"/>
        <v>45441</v>
      </c>
      <c r="E17" s="3">
        <v>1.2500000000000001E-2</v>
      </c>
      <c r="F17" s="1">
        <f t="shared" si="3"/>
        <v>48023</v>
      </c>
      <c r="G17" s="23">
        <f t="shared" si="2"/>
        <v>1.2502635462787265E-2</v>
      </c>
    </row>
    <row r="18" spans="1:8" x14ac:dyDescent="0.35">
      <c r="A18">
        <v>13</v>
      </c>
      <c r="B18" s="1">
        <v>42374</v>
      </c>
      <c r="C18" s="3">
        <f t="shared" si="0"/>
        <v>1.6163069544364507E-2</v>
      </c>
      <c r="D18" s="1">
        <f t="shared" si="1"/>
        <v>46009</v>
      </c>
      <c r="E18" s="3">
        <v>1.2500000000000001E-2</v>
      </c>
      <c r="F18" s="1">
        <f t="shared" si="3"/>
        <v>48623</v>
      </c>
      <c r="G18" s="23">
        <f t="shared" si="2"/>
        <v>1.2494013285300793E-2</v>
      </c>
    </row>
    <row r="19" spans="1:8" x14ac:dyDescent="0.35">
      <c r="A19">
        <v>14</v>
      </c>
      <c r="B19" s="1">
        <v>43063</v>
      </c>
      <c r="C19" s="3">
        <f t="shared" si="0"/>
        <v>1.6259970736772548E-2</v>
      </c>
      <c r="D19" s="1">
        <f t="shared" si="1"/>
        <v>46584</v>
      </c>
      <c r="E19" s="3">
        <v>1.2500000000000001E-2</v>
      </c>
      <c r="F19" s="1">
        <f t="shared" si="3"/>
        <v>49231</v>
      </c>
      <c r="G19" s="23">
        <f t="shared" si="2"/>
        <v>1.2504370359706312E-2</v>
      </c>
    </row>
    <row r="20" spans="1:8" x14ac:dyDescent="0.35">
      <c r="A20">
        <v>15</v>
      </c>
      <c r="B20" s="1">
        <v>43764</v>
      </c>
      <c r="C20" s="3">
        <f t="shared" si="0"/>
        <v>1.6278475721617166E-2</v>
      </c>
      <c r="D20" s="1">
        <f t="shared" si="1"/>
        <v>47166</v>
      </c>
      <c r="E20" s="3">
        <v>1.2500000000000001E-2</v>
      </c>
      <c r="F20" s="1">
        <f t="shared" si="3"/>
        <v>49846</v>
      </c>
      <c r="G20" s="23">
        <f t="shared" si="2"/>
        <v>1.2492128943145579E-2</v>
      </c>
    </row>
    <row r="21" spans="1:8" x14ac:dyDescent="0.35">
      <c r="A21">
        <v>16</v>
      </c>
      <c r="B21" s="1">
        <v>44479</v>
      </c>
      <c r="C21" s="3">
        <f t="shared" si="0"/>
        <v>1.6337629101544647E-2</v>
      </c>
      <c r="D21" s="1">
        <f t="shared" si="1"/>
        <v>47756</v>
      </c>
      <c r="E21" s="3">
        <v>1.2500000000000001E-2</v>
      </c>
      <c r="F21" s="1">
        <f t="shared" si="3"/>
        <v>50469</v>
      </c>
      <c r="G21" s="23">
        <f t="shared" si="2"/>
        <v>1.2498495365726437E-2</v>
      </c>
    </row>
    <row r="22" spans="1:8" x14ac:dyDescent="0.35">
      <c r="A22">
        <v>17</v>
      </c>
      <c r="B22" s="1">
        <v>45209</v>
      </c>
      <c r="C22" s="3">
        <f t="shared" si="0"/>
        <v>1.6412239483801345E-2</v>
      </c>
      <c r="D22" s="1">
        <f t="shared" si="1"/>
        <v>48353</v>
      </c>
      <c r="E22" s="3">
        <v>1.2500000000000001E-2</v>
      </c>
      <c r="F22" s="1">
        <f t="shared" si="3"/>
        <v>51100</v>
      </c>
      <c r="G22" s="23">
        <f t="shared" si="2"/>
        <v>1.2502724444708633E-2</v>
      </c>
    </row>
    <row r="23" spans="1:8" x14ac:dyDescent="0.35">
      <c r="A23">
        <v>18</v>
      </c>
      <c r="B23" s="1">
        <v>45954</v>
      </c>
      <c r="C23" s="3">
        <f t="shared" si="0"/>
        <v>1.6479019664226151E-2</v>
      </c>
      <c r="D23" s="1">
        <f t="shared" si="1"/>
        <v>48957</v>
      </c>
      <c r="E23" s="3">
        <v>1.2500000000000001E-2</v>
      </c>
      <c r="F23" s="1">
        <f t="shared" si="3"/>
        <v>51739</v>
      </c>
      <c r="G23" s="23">
        <f t="shared" si="2"/>
        <v>1.2504892367906067E-2</v>
      </c>
    </row>
    <row r="24" spans="1:8" x14ac:dyDescent="0.35">
      <c r="A24">
        <v>19</v>
      </c>
      <c r="B24" s="1">
        <v>46712</v>
      </c>
      <c r="C24" s="3">
        <f t="shared" si="0"/>
        <v>1.6494755625190406E-2</v>
      </c>
      <c r="D24" s="1">
        <f t="shared" si="1"/>
        <v>49569</v>
      </c>
      <c r="E24" s="3">
        <v>1.2500000000000001E-2</v>
      </c>
      <c r="F24" s="1">
        <f t="shared" si="3"/>
        <v>52386</v>
      </c>
      <c r="G24" s="23">
        <f t="shared" si="2"/>
        <v>1.2505073542202207E-2</v>
      </c>
    </row>
    <row r="25" spans="1:8" x14ac:dyDescent="0.35">
      <c r="A25">
        <v>20</v>
      </c>
      <c r="B25" s="1">
        <v>47486</v>
      </c>
      <c r="C25" s="3">
        <f t="shared" si="0"/>
        <v>1.6569618085288576E-2</v>
      </c>
      <c r="D25" s="1">
        <f t="shared" si="1"/>
        <v>50189</v>
      </c>
      <c r="E25" s="3">
        <v>1.2500000000000001E-2</v>
      </c>
      <c r="F25" s="1">
        <f t="shared" si="3"/>
        <v>53041</v>
      </c>
      <c r="G25" s="23">
        <f t="shared" si="2"/>
        <v>1.250334058717978E-2</v>
      </c>
    </row>
    <row r="26" spans="1:8" x14ac:dyDescent="0.35">
      <c r="A26">
        <v>21</v>
      </c>
      <c r="B26" s="1">
        <v>48278</v>
      </c>
      <c r="C26" s="3">
        <f t="shared" si="0"/>
        <v>1.6678600008423534E-2</v>
      </c>
      <c r="D26" s="1">
        <f t="shared" si="1"/>
        <v>50816</v>
      </c>
      <c r="E26" s="3">
        <v>1.2500000000000001E-2</v>
      </c>
      <c r="F26" s="1">
        <f t="shared" si="3"/>
        <v>53704</v>
      </c>
      <c r="G26" s="23">
        <f t="shared" si="2"/>
        <v>1.2499764333251636E-2</v>
      </c>
    </row>
    <row r="27" spans="1:8" x14ac:dyDescent="0.35">
      <c r="A27">
        <v>22</v>
      </c>
      <c r="B27" s="1">
        <v>49082</v>
      </c>
      <c r="C27" s="3">
        <f t="shared" si="0"/>
        <v>1.6653548200008285E-2</v>
      </c>
      <c r="D27" s="1">
        <f t="shared" si="1"/>
        <v>51451</v>
      </c>
      <c r="E27" s="3">
        <v>1.2500000000000001E-2</v>
      </c>
      <c r="F27" s="1">
        <f t="shared" si="3"/>
        <v>54375</v>
      </c>
      <c r="G27" s="23">
        <f t="shared" si="2"/>
        <v>1.2494413823923731E-2</v>
      </c>
      <c r="H27" s="51"/>
    </row>
    <row r="28" spans="1:8" x14ac:dyDescent="0.35">
      <c r="A28">
        <v>23</v>
      </c>
      <c r="B28" s="1">
        <v>49905</v>
      </c>
      <c r="C28" s="3">
        <f t="shared" si="0"/>
        <v>1.6767857870502424E-2</v>
      </c>
      <c r="D28" s="1">
        <f t="shared" si="1"/>
        <v>52094</v>
      </c>
      <c r="E28" s="3">
        <v>1.2500000000000001E-2</v>
      </c>
      <c r="F28" s="1">
        <f t="shared" si="3"/>
        <v>55055</v>
      </c>
      <c r="G28" s="23">
        <f t="shared" si="2"/>
        <v>1.2505747126436782E-2</v>
      </c>
      <c r="H28" s="51"/>
    </row>
    <row r="29" spans="1:8" x14ac:dyDescent="0.35">
      <c r="A29">
        <v>24</v>
      </c>
      <c r="B29" s="1">
        <v>50742</v>
      </c>
      <c r="C29" s="3">
        <f t="shared" si="0"/>
        <v>1.6771866546438231E-2</v>
      </c>
      <c r="D29" s="1">
        <f t="shared" si="1"/>
        <v>52745</v>
      </c>
      <c r="E29" s="3">
        <v>1.2500000000000001E-2</v>
      </c>
      <c r="F29" s="1">
        <f t="shared" si="3"/>
        <v>55743</v>
      </c>
      <c r="G29" s="23">
        <f t="shared" si="2"/>
        <v>1.2496594314776134E-2</v>
      </c>
      <c r="H29" s="3"/>
    </row>
    <row r="30" spans="1:8" x14ac:dyDescent="0.35">
      <c r="A30">
        <v>25</v>
      </c>
      <c r="B30" s="1">
        <v>51990</v>
      </c>
      <c r="C30" s="3">
        <f t="shared" si="0"/>
        <v>2.4595010050845453E-2</v>
      </c>
      <c r="D30" s="1">
        <f t="shared" si="1"/>
        <v>53404</v>
      </c>
      <c r="E30" s="3">
        <v>1.2500000000000001E-2</v>
      </c>
      <c r="F30" s="1">
        <f t="shared" si="3"/>
        <v>56440</v>
      </c>
      <c r="G30" s="23">
        <f t="shared" si="2"/>
        <v>1.2503812137846905E-2</v>
      </c>
    </row>
    <row r="31" spans="1:8" x14ac:dyDescent="0.35">
      <c r="A31">
        <v>26</v>
      </c>
      <c r="B31" s="1">
        <v>53030</v>
      </c>
      <c r="C31" s="3">
        <f t="shared" si="0"/>
        <v>2.0003846893633392E-2</v>
      </c>
      <c r="D31" s="1">
        <f t="shared" si="1"/>
        <v>54072</v>
      </c>
      <c r="E31" s="3">
        <v>1.2500000000000001E-2</v>
      </c>
      <c r="F31" s="1">
        <f t="shared" si="3"/>
        <v>57146</v>
      </c>
      <c r="G31" s="23">
        <f t="shared" si="2"/>
        <v>1.2508858965272856E-2</v>
      </c>
    </row>
    <row r="32" spans="1:8" x14ac:dyDescent="0.35">
      <c r="A32">
        <v>27</v>
      </c>
      <c r="B32" s="1">
        <v>54091</v>
      </c>
      <c r="C32" s="3">
        <f t="shared" si="0"/>
        <v>2.0007542900245145E-2</v>
      </c>
      <c r="D32" s="1">
        <f t="shared" si="1"/>
        <v>54748</v>
      </c>
      <c r="E32" s="3">
        <v>1.2500000000000001E-2</v>
      </c>
      <c r="F32" s="1">
        <f t="shared" si="3"/>
        <v>57860</v>
      </c>
      <c r="G32" s="23">
        <f t="shared" si="2"/>
        <v>1.2494312812795297E-2</v>
      </c>
    </row>
    <row r="33" spans="1:7" x14ac:dyDescent="0.35">
      <c r="A33">
        <v>28</v>
      </c>
      <c r="B33" s="1">
        <v>55173</v>
      </c>
      <c r="C33" s="3">
        <f t="shared" si="0"/>
        <v>2.000332772549962E-2</v>
      </c>
      <c r="D33" s="1">
        <f t="shared" si="1"/>
        <v>55432</v>
      </c>
      <c r="E33" s="3">
        <v>1.2500000000000001E-2</v>
      </c>
      <c r="F33" s="1">
        <f t="shared" si="3"/>
        <v>58583</v>
      </c>
      <c r="G33" s="23">
        <f t="shared" si="2"/>
        <v>1.2495679225717248E-2</v>
      </c>
    </row>
    <row r="34" spans="1:7" x14ac:dyDescent="0.35">
      <c r="A34">
        <v>29</v>
      </c>
      <c r="B34" s="1">
        <v>56276</v>
      </c>
      <c r="C34" s="3">
        <f t="shared" si="0"/>
        <v>1.9991662588584997E-2</v>
      </c>
      <c r="D34" s="1">
        <f t="shared" si="1"/>
        <v>56125</v>
      </c>
      <c r="E34" s="3">
        <v>1.2500000000000001E-2</v>
      </c>
      <c r="F34" s="1">
        <f t="shared" si="3"/>
        <v>59315</v>
      </c>
      <c r="G34" s="23">
        <f t="shared" si="2"/>
        <v>1.2495092432958366E-2</v>
      </c>
    </row>
    <row r="35" spans="1:7" x14ac:dyDescent="0.35">
      <c r="A35">
        <v>30</v>
      </c>
      <c r="B35" s="1">
        <v>57402</v>
      </c>
      <c r="C35" s="3">
        <f t="shared" si="0"/>
        <v>2.0008529390859335E-2</v>
      </c>
      <c r="D35" s="1">
        <f t="shared" si="1"/>
        <v>56827</v>
      </c>
      <c r="E35" s="3">
        <v>1.2500000000000001E-2</v>
      </c>
      <c r="F35" s="1">
        <f t="shared" si="3"/>
        <v>60056</v>
      </c>
      <c r="G35" s="23">
        <f t="shared" si="2"/>
        <v>1.2492624125432016E-2</v>
      </c>
    </row>
    <row r="36" spans="1:7" x14ac:dyDescent="0.35">
      <c r="B36" t="s">
        <v>73</v>
      </c>
      <c r="C36" s="3"/>
      <c r="D36" s="131" t="s">
        <v>78</v>
      </c>
      <c r="F36" s="131" t="s">
        <v>78</v>
      </c>
    </row>
  </sheetData>
  <mergeCells count="2">
    <mergeCell ref="A2:G3"/>
    <mergeCell ref="A1:G1"/>
  </mergeCells>
  <printOptions horizontalCentered="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9"/>
  <sheetViews>
    <sheetView workbookViewId="0">
      <selection activeCell="F21" sqref="F21"/>
    </sheetView>
  </sheetViews>
  <sheetFormatPr defaultRowHeight="14.5" x14ac:dyDescent="0.35"/>
  <cols>
    <col min="1" max="1" width="5.453125" customWidth="1"/>
    <col min="2" max="3" width="10.1796875" hidden="1" customWidth="1"/>
    <col min="4" max="4" width="14" customWidth="1"/>
    <col min="5" max="5" width="12" customWidth="1"/>
    <col min="6" max="6" width="12.26953125" bestFit="1" customWidth="1"/>
    <col min="7" max="7" width="10" bestFit="1" customWidth="1"/>
  </cols>
  <sheetData>
    <row r="1" spans="1:7" x14ac:dyDescent="0.35">
      <c r="A1" s="254" t="s">
        <v>7</v>
      </c>
      <c r="B1" s="254"/>
      <c r="C1" s="254"/>
      <c r="D1" s="254"/>
      <c r="E1" s="254"/>
      <c r="F1" s="254"/>
      <c r="G1" s="254"/>
    </row>
    <row r="2" spans="1:7" ht="14.25" customHeight="1" x14ac:dyDescent="0.35">
      <c r="A2" s="259" t="s">
        <v>33</v>
      </c>
      <c r="B2" s="259"/>
      <c r="C2" s="259"/>
      <c r="D2" s="259"/>
      <c r="E2" s="259"/>
      <c r="F2" s="259"/>
      <c r="G2" s="259"/>
    </row>
    <row r="3" spans="1:7" x14ac:dyDescent="0.35">
      <c r="A3" s="259"/>
      <c r="B3" s="259"/>
      <c r="C3" s="259"/>
      <c r="D3" s="259"/>
      <c r="E3" s="259"/>
      <c r="F3" s="259"/>
      <c r="G3" s="259"/>
    </row>
    <row r="4" spans="1:7" x14ac:dyDescent="0.35">
      <c r="A4" s="36" t="s">
        <v>8</v>
      </c>
      <c r="B4" s="68" t="s">
        <v>9</v>
      </c>
      <c r="C4" s="68" t="s">
        <v>57</v>
      </c>
      <c r="D4" s="42" t="s">
        <v>95</v>
      </c>
      <c r="E4" s="42" t="s">
        <v>57</v>
      </c>
      <c r="F4" t="s">
        <v>96</v>
      </c>
      <c r="G4" t="s">
        <v>92</v>
      </c>
    </row>
    <row r="5" spans="1:7" x14ac:dyDescent="0.35">
      <c r="A5">
        <v>0</v>
      </c>
      <c r="B5" s="1">
        <v>23580</v>
      </c>
      <c r="C5" s="1"/>
      <c r="D5" s="1">
        <v>29500</v>
      </c>
      <c r="E5" s="3"/>
      <c r="F5" s="1">
        <f>ROUND(31565/1.0125,0)</f>
        <v>31175</v>
      </c>
    </row>
    <row r="6" spans="1:7" x14ac:dyDescent="0.35">
      <c r="A6">
        <v>1</v>
      </c>
      <c r="B6" s="1">
        <v>24045</v>
      </c>
      <c r="C6" s="3">
        <f>(B6-B5)/B5</f>
        <v>1.9720101781170483E-2</v>
      </c>
      <c r="D6" s="1">
        <f>ROUND(D5*1.0125,0)</f>
        <v>29869</v>
      </c>
      <c r="E6" s="3">
        <v>1.2500000000000001E-2</v>
      </c>
      <c r="F6" s="1">
        <f>ROUND(D5*1.07,0)</f>
        <v>31565</v>
      </c>
      <c r="G6" s="23">
        <f>(F6-F5)/F5</f>
        <v>1.2510024057738572E-2</v>
      </c>
    </row>
    <row r="7" spans="1:7" x14ac:dyDescent="0.35">
      <c r="A7">
        <v>2</v>
      </c>
      <c r="B7" s="1">
        <v>24406</v>
      </c>
      <c r="C7" s="3">
        <f t="shared" ref="C7:C35" si="0">(B7-B6)/B6</f>
        <v>1.5013516323559992E-2</v>
      </c>
      <c r="D7" s="1">
        <f t="shared" ref="D7:D35" si="1">ROUND(D6*1.0125,0)</f>
        <v>30242</v>
      </c>
      <c r="E7" s="3">
        <v>1.2500000000000001E-2</v>
      </c>
      <c r="F7" s="1">
        <f>ROUND(F6*1.0125,0)</f>
        <v>31960</v>
      </c>
      <c r="G7" s="23">
        <f t="shared" ref="G7:G35" si="2">(F7-F6)/F6</f>
        <v>1.2513860288293996E-2</v>
      </c>
    </row>
    <row r="8" spans="1:7" x14ac:dyDescent="0.35">
      <c r="A8">
        <v>3</v>
      </c>
      <c r="B8" s="1">
        <v>25072</v>
      </c>
      <c r="C8" s="3">
        <f t="shared" si="0"/>
        <v>2.7288371711874128E-2</v>
      </c>
      <c r="D8" s="1">
        <f t="shared" si="1"/>
        <v>30620</v>
      </c>
      <c r="E8" s="3">
        <v>1.2500000000000001E-2</v>
      </c>
      <c r="F8" s="1">
        <f t="shared" ref="F8:F35" si="3">ROUND(F7*1.0125,0)</f>
        <v>32360</v>
      </c>
      <c r="G8" s="23">
        <f t="shared" si="2"/>
        <v>1.2515644555694618E-2</v>
      </c>
    </row>
    <row r="9" spans="1:7" x14ac:dyDescent="0.35">
      <c r="A9">
        <v>4</v>
      </c>
      <c r="B9" s="1">
        <v>25737</v>
      </c>
      <c r="C9" s="3">
        <f t="shared" si="0"/>
        <v>2.6523611997447353E-2</v>
      </c>
      <c r="D9" s="1">
        <f t="shared" si="1"/>
        <v>31003</v>
      </c>
      <c r="E9" s="3">
        <v>1.2500000000000001E-2</v>
      </c>
      <c r="F9" s="1">
        <f t="shared" si="3"/>
        <v>32765</v>
      </c>
      <c r="G9" s="23">
        <f t="shared" si="2"/>
        <v>1.2515451174289247E-2</v>
      </c>
    </row>
    <row r="10" spans="1:7" x14ac:dyDescent="0.35">
      <c r="A10">
        <v>5</v>
      </c>
      <c r="B10" s="1">
        <v>26403</v>
      </c>
      <c r="C10" s="3">
        <f t="shared" si="0"/>
        <v>2.587714185802541E-2</v>
      </c>
      <c r="D10" s="1">
        <f t="shared" si="1"/>
        <v>31391</v>
      </c>
      <c r="E10" s="3">
        <v>1.2500000000000001E-2</v>
      </c>
      <c r="F10" s="1">
        <f t="shared" si="3"/>
        <v>33175</v>
      </c>
      <c r="G10" s="23">
        <f t="shared" si="2"/>
        <v>1.2513352662902488E-2</v>
      </c>
    </row>
    <row r="11" spans="1:7" x14ac:dyDescent="0.35">
      <c r="A11">
        <v>6</v>
      </c>
      <c r="B11" s="1">
        <v>27068</v>
      </c>
      <c r="C11" s="3">
        <f t="shared" si="0"/>
        <v>2.5186531833503768E-2</v>
      </c>
      <c r="D11" s="1">
        <f t="shared" si="1"/>
        <v>31783</v>
      </c>
      <c r="E11" s="3">
        <v>1.2500000000000001E-2</v>
      </c>
      <c r="F11" s="1">
        <f t="shared" si="3"/>
        <v>33590</v>
      </c>
      <c r="G11" s="23">
        <f t="shared" si="2"/>
        <v>1.2509419743782968E-2</v>
      </c>
    </row>
    <row r="12" spans="1:7" x14ac:dyDescent="0.35">
      <c r="A12">
        <v>7</v>
      </c>
      <c r="B12" s="1">
        <v>27734</v>
      </c>
      <c r="C12" s="3">
        <f t="shared" si="0"/>
        <v>2.4604699275897739E-2</v>
      </c>
      <c r="D12" s="1">
        <f t="shared" si="1"/>
        <v>32180</v>
      </c>
      <c r="E12" s="3">
        <v>1.2500000000000001E-2</v>
      </c>
      <c r="F12" s="1">
        <f t="shared" si="3"/>
        <v>34010</v>
      </c>
      <c r="G12" s="23">
        <f t="shared" si="2"/>
        <v>1.2503721345638583E-2</v>
      </c>
    </row>
    <row r="13" spans="1:7" x14ac:dyDescent="0.35">
      <c r="A13">
        <v>8</v>
      </c>
      <c r="B13" s="1">
        <v>28399</v>
      </c>
      <c r="C13" s="3">
        <f t="shared" si="0"/>
        <v>2.3977788995456838E-2</v>
      </c>
      <c r="D13" s="1">
        <f t="shared" si="1"/>
        <v>32582</v>
      </c>
      <c r="E13" s="3">
        <v>1.2500000000000001E-2</v>
      </c>
      <c r="F13" s="1">
        <f t="shared" si="3"/>
        <v>34435</v>
      </c>
      <c r="G13" s="23">
        <f t="shared" si="2"/>
        <v>1.2496324610408704E-2</v>
      </c>
    </row>
    <row r="14" spans="1:7" x14ac:dyDescent="0.35">
      <c r="A14">
        <v>9</v>
      </c>
      <c r="B14" s="1">
        <v>29065</v>
      </c>
      <c r="C14" s="3">
        <f t="shared" si="0"/>
        <v>2.3451529983450122E-2</v>
      </c>
      <c r="D14" s="1">
        <f t="shared" si="1"/>
        <v>32989</v>
      </c>
      <c r="E14" s="3">
        <v>1.2500000000000001E-2</v>
      </c>
      <c r="F14" s="1">
        <f t="shared" si="3"/>
        <v>34865</v>
      </c>
      <c r="G14" s="23">
        <f t="shared" si="2"/>
        <v>1.2487294903441266E-2</v>
      </c>
    </row>
    <row r="15" spans="1:7" x14ac:dyDescent="0.35">
      <c r="A15">
        <v>10</v>
      </c>
      <c r="B15" s="1">
        <v>29730</v>
      </c>
      <c r="C15" s="3">
        <f t="shared" si="0"/>
        <v>2.2879752279373819E-2</v>
      </c>
      <c r="D15" s="1">
        <f t="shared" si="1"/>
        <v>33401</v>
      </c>
      <c r="E15" s="3">
        <v>1.2500000000000001E-2</v>
      </c>
      <c r="F15" s="1">
        <f t="shared" si="3"/>
        <v>35301</v>
      </c>
      <c r="G15" s="23">
        <f t="shared" si="2"/>
        <v>1.2505377886132225E-2</v>
      </c>
    </row>
    <row r="16" spans="1:7" x14ac:dyDescent="0.35">
      <c r="A16">
        <v>11</v>
      </c>
      <c r="B16" s="1">
        <v>30397</v>
      </c>
      <c r="C16" s="3">
        <f t="shared" si="0"/>
        <v>2.2435250588631012E-2</v>
      </c>
      <c r="D16" s="1">
        <f t="shared" si="1"/>
        <v>33819</v>
      </c>
      <c r="E16" s="3">
        <v>1.2500000000000001E-2</v>
      </c>
      <c r="F16" s="1">
        <f t="shared" si="3"/>
        <v>35742</v>
      </c>
      <c r="G16" s="23">
        <f t="shared" si="2"/>
        <v>1.2492563950029744E-2</v>
      </c>
    </row>
    <row r="17" spans="1:7" x14ac:dyDescent="0.35">
      <c r="A17">
        <v>12</v>
      </c>
      <c r="B17" s="1">
        <v>31062</v>
      </c>
      <c r="C17" s="3">
        <f t="shared" si="0"/>
        <v>2.187715893015758E-2</v>
      </c>
      <c r="D17" s="1">
        <f t="shared" si="1"/>
        <v>34242</v>
      </c>
      <c r="E17" s="3">
        <v>1.2500000000000001E-2</v>
      </c>
      <c r="F17" s="1">
        <f t="shared" si="3"/>
        <v>36189</v>
      </c>
      <c r="G17" s="23">
        <f t="shared" si="2"/>
        <v>1.2506295114990768E-2</v>
      </c>
    </row>
    <row r="18" spans="1:7" x14ac:dyDescent="0.35">
      <c r="A18">
        <v>13</v>
      </c>
      <c r="B18" s="1">
        <v>31728</v>
      </c>
      <c r="C18" s="3">
        <f t="shared" si="0"/>
        <v>2.1440988989762412E-2</v>
      </c>
      <c r="D18" s="1">
        <f t="shared" si="1"/>
        <v>34670</v>
      </c>
      <c r="E18" s="3">
        <v>1.2500000000000001E-2</v>
      </c>
      <c r="F18" s="1">
        <f t="shared" si="3"/>
        <v>36641</v>
      </c>
      <c r="G18" s="23">
        <f t="shared" si="2"/>
        <v>1.2489983144049296E-2</v>
      </c>
    </row>
    <row r="19" spans="1:7" x14ac:dyDescent="0.35">
      <c r="A19">
        <v>14</v>
      </c>
      <c r="B19" s="1">
        <v>32393</v>
      </c>
      <c r="C19" s="3">
        <f t="shared" si="0"/>
        <v>2.095940494200706E-2</v>
      </c>
      <c r="D19" s="1">
        <f t="shared" si="1"/>
        <v>35103</v>
      </c>
      <c r="E19" s="3">
        <v>1.2500000000000001E-2</v>
      </c>
      <c r="F19" s="1">
        <f t="shared" si="3"/>
        <v>37099</v>
      </c>
      <c r="G19" s="23">
        <f t="shared" si="2"/>
        <v>1.2499658852105565E-2</v>
      </c>
    </row>
    <row r="20" spans="1:7" x14ac:dyDescent="0.35">
      <c r="A20">
        <v>15</v>
      </c>
      <c r="B20" s="1">
        <v>33059</v>
      </c>
      <c r="C20" s="3">
        <f t="shared" si="0"/>
        <v>2.0559997530330627E-2</v>
      </c>
      <c r="D20" s="1">
        <f t="shared" si="1"/>
        <v>35542</v>
      </c>
      <c r="E20" s="3">
        <v>1.2500000000000001E-2</v>
      </c>
      <c r="F20" s="1">
        <f t="shared" si="3"/>
        <v>37563</v>
      </c>
      <c r="G20" s="23">
        <f t="shared" si="2"/>
        <v>1.2507075662416777E-2</v>
      </c>
    </row>
    <row r="21" spans="1:7" x14ac:dyDescent="0.35">
      <c r="A21">
        <v>16</v>
      </c>
      <c r="B21" s="1">
        <v>33724</v>
      </c>
      <c r="C21" s="3">
        <f t="shared" si="0"/>
        <v>2.0115550984603284E-2</v>
      </c>
      <c r="D21" s="1">
        <f t="shared" si="1"/>
        <v>35986</v>
      </c>
      <c r="E21" s="3">
        <v>1.2500000000000001E-2</v>
      </c>
      <c r="F21" s="1">
        <f t="shared" si="3"/>
        <v>38033</v>
      </c>
      <c r="G21" s="23">
        <f t="shared" si="2"/>
        <v>1.2512312648084551E-2</v>
      </c>
    </row>
    <row r="22" spans="1:7" x14ac:dyDescent="0.35">
      <c r="A22">
        <v>17</v>
      </c>
      <c r="B22" s="1">
        <v>34390</v>
      </c>
      <c r="C22" s="3">
        <f t="shared" si="0"/>
        <v>1.9748547028822203E-2</v>
      </c>
      <c r="D22" s="1">
        <f t="shared" si="1"/>
        <v>36436</v>
      </c>
      <c r="E22" s="3">
        <v>1.2500000000000001E-2</v>
      </c>
      <c r="F22" s="1">
        <f t="shared" si="3"/>
        <v>38508</v>
      </c>
      <c r="G22" s="23">
        <f t="shared" si="2"/>
        <v>1.2489154155601714E-2</v>
      </c>
    </row>
    <row r="23" spans="1:7" x14ac:dyDescent="0.35">
      <c r="A23">
        <v>18</v>
      </c>
      <c r="B23" s="1">
        <v>35055</v>
      </c>
      <c r="C23" s="3">
        <f t="shared" si="0"/>
        <v>1.9337016574585635E-2</v>
      </c>
      <c r="D23" s="1">
        <f t="shared" si="1"/>
        <v>36891</v>
      </c>
      <c r="E23" s="3">
        <v>1.2500000000000001E-2</v>
      </c>
      <c r="F23" s="1">
        <f t="shared" si="3"/>
        <v>38989</v>
      </c>
      <c r="G23" s="23">
        <f t="shared" si="2"/>
        <v>1.249091097953672E-2</v>
      </c>
    </row>
    <row r="24" spans="1:7" x14ac:dyDescent="0.35">
      <c r="A24">
        <v>19</v>
      </c>
      <c r="B24" s="1">
        <v>35721</v>
      </c>
      <c r="C24" s="3">
        <f t="shared" si="0"/>
        <v>1.8998716302952502E-2</v>
      </c>
      <c r="D24" s="1">
        <f t="shared" si="1"/>
        <v>37352</v>
      </c>
      <c r="E24" s="3">
        <v>1.2500000000000001E-2</v>
      </c>
      <c r="F24" s="1">
        <f t="shared" si="3"/>
        <v>39476</v>
      </c>
      <c r="G24" s="23">
        <f t="shared" si="2"/>
        <v>1.2490702505834979E-2</v>
      </c>
    </row>
    <row r="25" spans="1:7" x14ac:dyDescent="0.35">
      <c r="A25">
        <v>20</v>
      </c>
      <c r="B25" s="1">
        <v>36387</v>
      </c>
      <c r="C25" s="3">
        <f t="shared" si="0"/>
        <v>1.8644494834971024E-2</v>
      </c>
      <c r="D25" s="1">
        <f t="shared" si="1"/>
        <v>37819</v>
      </c>
      <c r="E25" s="3">
        <v>1.2500000000000001E-2</v>
      </c>
      <c r="F25" s="1">
        <f t="shared" si="3"/>
        <v>39969</v>
      </c>
      <c r="G25" s="23">
        <f t="shared" si="2"/>
        <v>1.2488600668760766E-2</v>
      </c>
    </row>
    <row r="26" spans="1:7" x14ac:dyDescent="0.35">
      <c r="A26">
        <v>21</v>
      </c>
      <c r="B26" s="1">
        <v>37053</v>
      </c>
      <c r="C26" s="3">
        <f t="shared" si="0"/>
        <v>1.8303240168191938E-2</v>
      </c>
      <c r="D26" s="1">
        <f t="shared" si="1"/>
        <v>38292</v>
      </c>
      <c r="E26" s="3">
        <v>1.2500000000000001E-2</v>
      </c>
      <c r="F26" s="1">
        <f t="shared" si="3"/>
        <v>40469</v>
      </c>
      <c r="G26" s="23">
        <f t="shared" si="2"/>
        <v>1.2509695013635568E-2</v>
      </c>
    </row>
    <row r="27" spans="1:7" x14ac:dyDescent="0.35">
      <c r="A27">
        <v>22</v>
      </c>
      <c r="B27" s="1">
        <v>37719</v>
      </c>
      <c r="C27" s="3">
        <f t="shared" si="0"/>
        <v>1.7974253096915228E-2</v>
      </c>
      <c r="D27" s="1">
        <f t="shared" si="1"/>
        <v>38771</v>
      </c>
      <c r="E27" s="3">
        <v>1.2500000000000001E-2</v>
      </c>
      <c r="F27" s="1">
        <f t="shared" si="3"/>
        <v>40975</v>
      </c>
      <c r="G27" s="23">
        <f t="shared" si="2"/>
        <v>1.2503397662408263E-2</v>
      </c>
    </row>
    <row r="28" spans="1:7" x14ac:dyDescent="0.35">
      <c r="A28">
        <v>23</v>
      </c>
      <c r="B28" s="1">
        <v>38384</v>
      </c>
      <c r="C28" s="3">
        <f t="shared" si="0"/>
        <v>1.7630371961080624E-2</v>
      </c>
      <c r="D28" s="1">
        <f t="shared" si="1"/>
        <v>39256</v>
      </c>
      <c r="E28" s="3">
        <v>1.2500000000000001E-2</v>
      </c>
      <c r="F28" s="1">
        <f t="shared" si="3"/>
        <v>41487</v>
      </c>
      <c r="G28" s="23">
        <f t="shared" si="2"/>
        <v>1.24954240390482E-2</v>
      </c>
    </row>
    <row r="29" spans="1:7" x14ac:dyDescent="0.35">
      <c r="A29">
        <v>24</v>
      </c>
      <c r="B29" s="1">
        <v>39050</v>
      </c>
      <c r="C29" s="3">
        <f t="shared" si="0"/>
        <v>1.7350979574822845E-2</v>
      </c>
      <c r="D29" s="1">
        <f t="shared" si="1"/>
        <v>39747</v>
      </c>
      <c r="E29" s="3">
        <v>1.2500000000000001E-2</v>
      </c>
      <c r="F29" s="1">
        <f t="shared" si="3"/>
        <v>42006</v>
      </c>
      <c r="G29" s="23">
        <f t="shared" si="2"/>
        <v>1.250994287367127E-2</v>
      </c>
    </row>
    <row r="30" spans="1:7" x14ac:dyDescent="0.35">
      <c r="A30">
        <v>25</v>
      </c>
      <c r="B30" s="1">
        <v>39715</v>
      </c>
      <c r="C30" s="3">
        <f t="shared" si="0"/>
        <v>1.702944942381562E-2</v>
      </c>
      <c r="D30" s="1">
        <f t="shared" si="1"/>
        <v>40244</v>
      </c>
      <c r="E30" s="3">
        <v>1.2500000000000001E-2</v>
      </c>
      <c r="F30" s="1">
        <f t="shared" si="3"/>
        <v>42531</v>
      </c>
      <c r="G30" s="23">
        <f t="shared" si="2"/>
        <v>1.2498214540779888E-2</v>
      </c>
    </row>
    <row r="31" spans="1:7" x14ac:dyDescent="0.35">
      <c r="A31">
        <v>26</v>
      </c>
      <c r="B31" s="1">
        <v>40381</v>
      </c>
      <c r="C31" s="3">
        <f t="shared" si="0"/>
        <v>1.6769482563263251E-2</v>
      </c>
      <c r="D31" s="1">
        <f t="shared" si="1"/>
        <v>40747</v>
      </c>
      <c r="E31" s="3">
        <v>1.2500000000000001E-2</v>
      </c>
      <c r="F31" s="1">
        <f t="shared" si="3"/>
        <v>43063</v>
      </c>
      <c r="G31" s="23">
        <f t="shared" si="2"/>
        <v>1.2508523194846112E-2</v>
      </c>
    </row>
    <row r="32" spans="1:7" x14ac:dyDescent="0.35">
      <c r="A32">
        <v>27</v>
      </c>
      <c r="B32" s="1">
        <v>41046</v>
      </c>
      <c r="C32" s="3">
        <f t="shared" si="0"/>
        <v>1.6468140957380948E-2</v>
      </c>
      <c r="D32" s="1">
        <f t="shared" si="1"/>
        <v>41256</v>
      </c>
      <c r="E32" s="3">
        <v>1.2500000000000001E-2</v>
      </c>
      <c r="F32" s="1">
        <f t="shared" si="3"/>
        <v>43601</v>
      </c>
      <c r="G32" s="23">
        <f t="shared" si="2"/>
        <v>1.2493323734992918E-2</v>
      </c>
    </row>
    <row r="33" spans="1:7" x14ac:dyDescent="0.35">
      <c r="A33">
        <v>28</v>
      </c>
      <c r="B33" s="1">
        <v>41457</v>
      </c>
      <c r="C33" s="3">
        <f t="shared" si="0"/>
        <v>1.0013155971349217E-2</v>
      </c>
      <c r="D33" s="1">
        <f t="shared" si="1"/>
        <v>41772</v>
      </c>
      <c r="E33" s="3">
        <v>1.2500000000000001E-2</v>
      </c>
      <c r="F33" s="1">
        <f t="shared" si="3"/>
        <v>44146</v>
      </c>
      <c r="G33" s="23">
        <f t="shared" si="2"/>
        <v>1.2499713309327767E-2</v>
      </c>
    </row>
    <row r="34" spans="1:7" x14ac:dyDescent="0.35">
      <c r="A34">
        <v>29</v>
      </c>
      <c r="B34" s="1">
        <v>41871</v>
      </c>
      <c r="C34" s="3">
        <f t="shared" si="0"/>
        <v>9.9862508140965336E-3</v>
      </c>
      <c r="D34" s="1">
        <f t="shared" si="1"/>
        <v>42294</v>
      </c>
      <c r="E34" s="3">
        <v>1.2500000000000001E-2</v>
      </c>
      <c r="F34" s="1">
        <f t="shared" si="3"/>
        <v>44698</v>
      </c>
      <c r="G34" s="23">
        <f t="shared" si="2"/>
        <v>1.2503964119059484E-2</v>
      </c>
    </row>
    <row r="35" spans="1:7" x14ac:dyDescent="0.35">
      <c r="A35">
        <v>30</v>
      </c>
      <c r="B35" s="1">
        <v>42290</v>
      </c>
      <c r="C35" s="3">
        <f t="shared" si="0"/>
        <v>1.0006926034725706E-2</v>
      </c>
      <c r="D35" s="1">
        <f t="shared" si="1"/>
        <v>42823</v>
      </c>
      <c r="E35" s="3">
        <v>1.2500000000000001E-2</v>
      </c>
      <c r="F35" s="1">
        <f t="shared" si="3"/>
        <v>45257</v>
      </c>
      <c r="G35" s="23">
        <f t="shared" si="2"/>
        <v>1.2506152400554835E-2</v>
      </c>
    </row>
    <row r="36" spans="1:7" x14ac:dyDescent="0.35">
      <c r="B36" t="s">
        <v>73</v>
      </c>
      <c r="D36" s="131" t="s">
        <v>79</v>
      </c>
      <c r="F36" s="131" t="s">
        <v>79</v>
      </c>
    </row>
    <row r="37" spans="1:7" x14ac:dyDescent="0.35">
      <c r="D37" s="51"/>
    </row>
    <row r="38" spans="1:7" x14ac:dyDescent="0.35">
      <c r="D38" s="51"/>
    </row>
    <row r="39" spans="1:7" x14ac:dyDescent="0.35">
      <c r="D39" s="3"/>
    </row>
  </sheetData>
  <mergeCells count="2">
    <mergeCell ref="A1:G1"/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5"/>
  <sheetViews>
    <sheetView topLeftCell="A9" workbookViewId="0">
      <selection activeCell="F27" sqref="F27"/>
    </sheetView>
  </sheetViews>
  <sheetFormatPr defaultRowHeight="14.5" x14ac:dyDescent="0.35"/>
  <cols>
    <col min="1" max="1" width="5.453125" customWidth="1"/>
    <col min="2" max="3" width="10.1796875" hidden="1" customWidth="1"/>
    <col min="4" max="4" width="14.81640625" customWidth="1"/>
    <col min="5" max="5" width="11.26953125" customWidth="1"/>
    <col min="6" max="6" width="12.26953125" bestFit="1" customWidth="1"/>
    <col min="7" max="7" width="10" bestFit="1" customWidth="1"/>
  </cols>
  <sheetData>
    <row r="1" spans="1:7" x14ac:dyDescent="0.35">
      <c r="A1" s="254" t="s">
        <v>7</v>
      </c>
      <c r="B1" s="254"/>
      <c r="C1" s="254"/>
      <c r="D1" s="254"/>
      <c r="E1" s="254"/>
      <c r="F1" s="254"/>
      <c r="G1" s="254"/>
    </row>
    <row r="2" spans="1:7" x14ac:dyDescent="0.35">
      <c r="A2" s="256" t="s">
        <v>34</v>
      </c>
      <c r="B2" s="256"/>
      <c r="C2" s="256"/>
      <c r="D2" s="256"/>
      <c r="E2" s="256"/>
      <c r="F2" s="256"/>
      <c r="G2" s="256"/>
    </row>
    <row r="3" spans="1:7" x14ac:dyDescent="0.35">
      <c r="A3" s="256"/>
      <c r="B3" s="256"/>
      <c r="C3" s="256"/>
      <c r="D3" s="256"/>
      <c r="E3" s="256"/>
      <c r="F3" s="256"/>
      <c r="G3" s="256"/>
    </row>
    <row r="4" spans="1:7" x14ac:dyDescent="0.35">
      <c r="A4" s="29" t="s">
        <v>8</v>
      </c>
      <c r="B4" s="42" t="s">
        <v>9</v>
      </c>
      <c r="C4" s="42" t="s">
        <v>57</v>
      </c>
      <c r="D4" s="237" t="s">
        <v>84</v>
      </c>
      <c r="E4" s="42" t="s">
        <v>57</v>
      </c>
      <c r="F4" s="187" t="s">
        <v>91</v>
      </c>
      <c r="G4" s="187" t="s">
        <v>92</v>
      </c>
    </row>
    <row r="5" spans="1:7" x14ac:dyDescent="0.35">
      <c r="A5">
        <v>0</v>
      </c>
      <c r="B5" s="1">
        <v>22151</v>
      </c>
      <c r="C5" s="1"/>
      <c r="D5" s="1">
        <f>ROUND(28350/1.0125,0)</f>
        <v>28000</v>
      </c>
      <c r="E5" s="3"/>
      <c r="F5" s="1">
        <f>ROUND(29960/1.0125,0)</f>
        <v>29590</v>
      </c>
    </row>
    <row r="6" spans="1:7" x14ac:dyDescent="0.35">
      <c r="A6">
        <v>1</v>
      </c>
      <c r="B6" s="1">
        <v>22588</v>
      </c>
      <c r="C6" s="3">
        <f>(B6-B5)/B5</f>
        <v>1.9728228973861225E-2</v>
      </c>
      <c r="D6" s="1">
        <f>ROUND(D5*1.0125,0)</f>
        <v>28350</v>
      </c>
      <c r="E6" s="3">
        <v>1.2500000000000001E-2</v>
      </c>
      <c r="F6" s="1">
        <f>ROUND(D5*1.07,0)</f>
        <v>29960</v>
      </c>
      <c r="G6" s="23">
        <f>(F6-F5)/F5</f>
        <v>1.2504224400135181E-2</v>
      </c>
    </row>
    <row r="7" spans="1:7" x14ac:dyDescent="0.35">
      <c r="A7">
        <v>2</v>
      </c>
      <c r="B7" s="1">
        <v>22926</v>
      </c>
      <c r="C7" s="3">
        <f t="shared" ref="C7:C35" si="0">(B7-B6)/B6</f>
        <v>1.4963697538516027E-2</v>
      </c>
      <c r="D7" s="1">
        <f t="shared" ref="D7:D35" si="1">ROUND(D6*1.0125,0)</f>
        <v>28704</v>
      </c>
      <c r="E7" s="3">
        <v>1.2500000000000001E-2</v>
      </c>
      <c r="F7" s="1">
        <f>ROUND(F6*1.0125,0)</f>
        <v>30335</v>
      </c>
      <c r="G7" s="23">
        <f t="shared" ref="G7:G35" si="2">(F7-F6)/F6</f>
        <v>1.2516688918558077E-2</v>
      </c>
    </row>
    <row r="8" spans="1:7" x14ac:dyDescent="0.35">
      <c r="A8">
        <v>3</v>
      </c>
      <c r="B8" s="1">
        <v>23262</v>
      </c>
      <c r="C8" s="3">
        <f t="shared" si="0"/>
        <v>1.4655849254121958E-2</v>
      </c>
      <c r="D8" s="1">
        <f t="shared" si="1"/>
        <v>29063</v>
      </c>
      <c r="E8" s="3">
        <v>1.2500000000000001E-2</v>
      </c>
      <c r="F8" s="1">
        <f t="shared" ref="F8:F35" si="3">ROUND(F7*1.0125,0)</f>
        <v>30714</v>
      </c>
      <c r="G8" s="23">
        <f t="shared" si="2"/>
        <v>1.2493819020932917E-2</v>
      </c>
    </row>
    <row r="9" spans="1:7" x14ac:dyDescent="0.35">
      <c r="A9">
        <v>4</v>
      </c>
      <c r="B9" s="1">
        <v>23594</v>
      </c>
      <c r="C9" s="3">
        <f t="shared" si="0"/>
        <v>1.4272203593844037E-2</v>
      </c>
      <c r="D9" s="1">
        <f t="shared" si="1"/>
        <v>29426</v>
      </c>
      <c r="E9" s="3">
        <v>1.2500000000000001E-2</v>
      </c>
      <c r="F9" s="1">
        <f t="shared" si="3"/>
        <v>31098</v>
      </c>
      <c r="G9" s="23">
        <f t="shared" si="2"/>
        <v>1.2502441883180308E-2</v>
      </c>
    </row>
    <row r="10" spans="1:7" x14ac:dyDescent="0.35">
      <c r="A10">
        <v>5</v>
      </c>
      <c r="B10" s="1">
        <v>23791</v>
      </c>
      <c r="C10" s="3">
        <f t="shared" si="0"/>
        <v>8.3495804017970666E-3</v>
      </c>
      <c r="D10" s="1">
        <f t="shared" si="1"/>
        <v>29794</v>
      </c>
      <c r="E10" s="3">
        <v>1.2500000000000001E-2</v>
      </c>
      <c r="F10" s="1">
        <f t="shared" si="3"/>
        <v>31487</v>
      </c>
      <c r="G10" s="23">
        <f t="shared" si="2"/>
        <v>1.2508843012412374E-2</v>
      </c>
    </row>
    <row r="11" spans="1:7" x14ac:dyDescent="0.35">
      <c r="A11">
        <v>6</v>
      </c>
      <c r="B11" s="1">
        <v>24090</v>
      </c>
      <c r="C11" s="3">
        <f t="shared" si="0"/>
        <v>1.2567777731074776E-2</v>
      </c>
      <c r="D11" s="1">
        <f t="shared" si="1"/>
        <v>30166</v>
      </c>
      <c r="E11" s="3">
        <v>1.2500000000000001E-2</v>
      </c>
      <c r="F11" s="1">
        <f t="shared" si="3"/>
        <v>31881</v>
      </c>
      <c r="G11" s="23">
        <f t="shared" si="2"/>
        <v>1.2513100644710515E-2</v>
      </c>
    </row>
    <row r="12" spans="1:7" x14ac:dyDescent="0.35">
      <c r="A12">
        <v>7</v>
      </c>
      <c r="B12" s="1">
        <v>24458</v>
      </c>
      <c r="C12" s="3">
        <f t="shared" si="0"/>
        <v>1.5276048152760482E-2</v>
      </c>
      <c r="D12" s="1">
        <f t="shared" si="1"/>
        <v>30543</v>
      </c>
      <c r="E12" s="3">
        <v>1.2500000000000001E-2</v>
      </c>
      <c r="F12" s="1">
        <f t="shared" si="3"/>
        <v>32280</v>
      </c>
      <c r="G12" s="23">
        <f t="shared" si="2"/>
        <v>1.2515291239296133E-2</v>
      </c>
    </row>
    <row r="13" spans="1:7" x14ac:dyDescent="0.35">
      <c r="A13">
        <v>8</v>
      </c>
      <c r="B13" s="1">
        <v>24791</v>
      </c>
      <c r="C13" s="3">
        <f t="shared" si="0"/>
        <v>1.3615177038187914E-2</v>
      </c>
      <c r="D13" s="1">
        <f t="shared" si="1"/>
        <v>30925</v>
      </c>
      <c r="E13" s="3">
        <v>1.2500000000000001E-2</v>
      </c>
      <c r="F13" s="1">
        <f t="shared" si="3"/>
        <v>32684</v>
      </c>
      <c r="G13" s="23">
        <f t="shared" si="2"/>
        <v>1.2515489467162329E-2</v>
      </c>
    </row>
    <row r="14" spans="1:7" x14ac:dyDescent="0.35">
      <c r="A14">
        <v>9</v>
      </c>
      <c r="B14" s="1">
        <v>25158</v>
      </c>
      <c r="C14" s="3">
        <f t="shared" si="0"/>
        <v>1.4803759428824977E-2</v>
      </c>
      <c r="D14" s="1">
        <f t="shared" si="1"/>
        <v>31312</v>
      </c>
      <c r="E14" s="3">
        <v>1.2500000000000001E-2</v>
      </c>
      <c r="F14" s="1">
        <f t="shared" si="3"/>
        <v>33093</v>
      </c>
      <c r="G14" s="23">
        <f t="shared" si="2"/>
        <v>1.2513768204626116E-2</v>
      </c>
    </row>
    <row r="15" spans="1:7" x14ac:dyDescent="0.35">
      <c r="A15">
        <v>10</v>
      </c>
      <c r="B15" s="1">
        <v>25504</v>
      </c>
      <c r="C15" s="3">
        <f t="shared" si="0"/>
        <v>1.3753080531043804E-2</v>
      </c>
      <c r="D15" s="1">
        <f t="shared" si="1"/>
        <v>31703</v>
      </c>
      <c r="E15" s="3">
        <v>1.2500000000000001E-2</v>
      </c>
      <c r="F15" s="1">
        <f t="shared" si="3"/>
        <v>33507</v>
      </c>
      <c r="G15" s="23">
        <f t="shared" si="2"/>
        <v>1.2510198531411477E-2</v>
      </c>
    </row>
    <row r="16" spans="1:7" x14ac:dyDescent="0.35">
      <c r="A16">
        <v>11</v>
      </c>
      <c r="B16" s="1">
        <v>25782</v>
      </c>
      <c r="C16" s="3">
        <f t="shared" si="0"/>
        <v>1.0900250941028857E-2</v>
      </c>
      <c r="D16" s="1">
        <f t="shared" si="1"/>
        <v>32099</v>
      </c>
      <c r="E16" s="3">
        <v>1.2500000000000001E-2</v>
      </c>
      <c r="F16" s="1">
        <f t="shared" si="3"/>
        <v>33926</v>
      </c>
      <c r="G16" s="23">
        <f t="shared" si="2"/>
        <v>1.2504849732891635E-2</v>
      </c>
    </row>
    <row r="17" spans="1:7" x14ac:dyDescent="0.35">
      <c r="A17">
        <v>12</v>
      </c>
      <c r="B17" s="1">
        <v>26761</v>
      </c>
      <c r="C17" s="3">
        <f t="shared" si="0"/>
        <v>3.7972228686680633E-2</v>
      </c>
      <c r="D17" s="1">
        <f t="shared" si="1"/>
        <v>32500</v>
      </c>
      <c r="E17" s="3">
        <v>1.2500000000000001E-2</v>
      </c>
      <c r="F17" s="1">
        <f t="shared" si="3"/>
        <v>34350</v>
      </c>
      <c r="G17" s="23">
        <f t="shared" si="2"/>
        <v>1.2497789306136885E-2</v>
      </c>
    </row>
    <row r="18" spans="1:7" x14ac:dyDescent="0.35">
      <c r="A18">
        <v>13</v>
      </c>
      <c r="B18" s="1">
        <v>27940</v>
      </c>
      <c r="C18" s="3">
        <f t="shared" si="0"/>
        <v>4.4056649602032809E-2</v>
      </c>
      <c r="D18" s="1">
        <f t="shared" si="1"/>
        <v>32906</v>
      </c>
      <c r="E18" s="3">
        <v>1.2500000000000001E-2</v>
      </c>
      <c r="F18" s="1">
        <f t="shared" si="3"/>
        <v>34779</v>
      </c>
      <c r="G18" s="23">
        <f t="shared" si="2"/>
        <v>1.2489082969432314E-2</v>
      </c>
    </row>
    <row r="19" spans="1:7" x14ac:dyDescent="0.35">
      <c r="A19">
        <v>14</v>
      </c>
      <c r="B19" s="1">
        <v>28807</v>
      </c>
      <c r="C19" s="3">
        <f t="shared" si="0"/>
        <v>3.1030780243378669E-2</v>
      </c>
      <c r="D19" s="1">
        <f t="shared" si="1"/>
        <v>33317</v>
      </c>
      <c r="E19" s="3">
        <v>1.2500000000000001E-2</v>
      </c>
      <c r="F19" s="1">
        <f t="shared" si="3"/>
        <v>35214</v>
      </c>
      <c r="G19" s="23">
        <f t="shared" si="2"/>
        <v>1.2507547658069525E-2</v>
      </c>
    </row>
    <row r="20" spans="1:7" x14ac:dyDescent="0.35">
      <c r="A20">
        <v>15</v>
      </c>
      <c r="B20" s="1">
        <v>29537</v>
      </c>
      <c r="C20" s="3">
        <f t="shared" si="0"/>
        <v>2.5341062936091924E-2</v>
      </c>
      <c r="D20" s="1">
        <f t="shared" si="1"/>
        <v>33733</v>
      </c>
      <c r="E20" s="3">
        <v>1.2500000000000001E-2</v>
      </c>
      <c r="F20" s="1">
        <f t="shared" si="3"/>
        <v>35654</v>
      </c>
      <c r="G20" s="23">
        <f t="shared" si="2"/>
        <v>1.2495030385642075E-2</v>
      </c>
    </row>
    <row r="21" spans="1:7" x14ac:dyDescent="0.35">
      <c r="A21">
        <v>16</v>
      </c>
      <c r="B21" s="1">
        <v>30268</v>
      </c>
      <c r="C21" s="3">
        <f t="shared" si="0"/>
        <v>2.4748620374445609E-2</v>
      </c>
      <c r="D21" s="1">
        <f t="shared" si="1"/>
        <v>34155</v>
      </c>
      <c r="E21" s="3">
        <v>1.2500000000000001E-2</v>
      </c>
      <c r="F21" s="1">
        <f t="shared" si="3"/>
        <v>36100</v>
      </c>
      <c r="G21" s="23">
        <f t="shared" si="2"/>
        <v>1.2509115386772872E-2</v>
      </c>
    </row>
    <row r="22" spans="1:7" x14ac:dyDescent="0.35">
      <c r="A22">
        <v>17</v>
      </c>
      <c r="B22" s="1">
        <v>30997</v>
      </c>
      <c r="C22" s="3">
        <f t="shared" si="0"/>
        <v>2.4084842077441524E-2</v>
      </c>
      <c r="D22" s="1">
        <f t="shared" si="1"/>
        <v>34582</v>
      </c>
      <c r="E22" s="3">
        <v>1.2500000000000001E-2</v>
      </c>
      <c r="F22" s="1">
        <f t="shared" si="3"/>
        <v>36551</v>
      </c>
      <c r="G22" s="23">
        <f t="shared" si="2"/>
        <v>1.2493074792243767E-2</v>
      </c>
    </row>
    <row r="23" spans="1:7" x14ac:dyDescent="0.35">
      <c r="A23">
        <v>18</v>
      </c>
      <c r="B23" s="1">
        <v>33295</v>
      </c>
      <c r="C23" s="3">
        <f t="shared" si="0"/>
        <v>7.4136206729683518E-2</v>
      </c>
      <c r="D23" s="1">
        <f t="shared" si="1"/>
        <v>35014</v>
      </c>
      <c r="E23" s="3">
        <v>1.2500000000000001E-2</v>
      </c>
      <c r="F23" s="1">
        <f t="shared" si="3"/>
        <v>37008</v>
      </c>
      <c r="G23" s="23">
        <f t="shared" si="2"/>
        <v>1.2503077891165769E-2</v>
      </c>
    </row>
    <row r="24" spans="1:7" x14ac:dyDescent="0.35">
      <c r="A24">
        <v>19</v>
      </c>
      <c r="B24" s="1">
        <v>34095</v>
      </c>
      <c r="C24" s="3">
        <f t="shared" si="0"/>
        <v>2.4027631776543025E-2</v>
      </c>
      <c r="D24" s="1">
        <f t="shared" si="1"/>
        <v>35452</v>
      </c>
      <c r="E24" s="3">
        <v>1.2500000000000001E-2</v>
      </c>
      <c r="F24" s="1">
        <f t="shared" si="3"/>
        <v>37471</v>
      </c>
      <c r="G24" s="23">
        <f t="shared" si="2"/>
        <v>1.2510808473843494E-2</v>
      </c>
    </row>
    <row r="25" spans="1:7" x14ac:dyDescent="0.35">
      <c r="A25">
        <v>20</v>
      </c>
      <c r="B25" s="1">
        <v>34899</v>
      </c>
      <c r="C25" s="3">
        <f t="shared" si="0"/>
        <v>2.3581170259568851E-2</v>
      </c>
      <c r="D25" s="1">
        <f t="shared" si="1"/>
        <v>35895</v>
      </c>
      <c r="E25" s="3">
        <v>1.2500000000000001E-2</v>
      </c>
      <c r="F25" s="1">
        <f t="shared" si="3"/>
        <v>37939</v>
      </c>
      <c r="G25" s="23">
        <f t="shared" si="2"/>
        <v>1.2489658669370979E-2</v>
      </c>
    </row>
    <row r="26" spans="1:7" x14ac:dyDescent="0.35">
      <c r="A26" s="12">
        <v>21</v>
      </c>
      <c r="B26" s="1">
        <v>35702</v>
      </c>
      <c r="C26" s="3">
        <f t="shared" si="0"/>
        <v>2.3009255279520902E-2</v>
      </c>
      <c r="D26" s="1">
        <f t="shared" si="1"/>
        <v>36344</v>
      </c>
      <c r="E26" s="3">
        <v>1.2500000000000001E-2</v>
      </c>
      <c r="F26" s="1">
        <f t="shared" si="3"/>
        <v>38413</v>
      </c>
      <c r="G26" s="23">
        <f t="shared" si="2"/>
        <v>1.2493739950973932E-2</v>
      </c>
    </row>
    <row r="27" spans="1:7" x14ac:dyDescent="0.35">
      <c r="A27">
        <v>22</v>
      </c>
      <c r="B27" s="1">
        <v>36561</v>
      </c>
      <c r="C27" s="3">
        <f t="shared" si="0"/>
        <v>2.4060276735196909E-2</v>
      </c>
      <c r="D27" s="1">
        <f t="shared" si="1"/>
        <v>36798</v>
      </c>
      <c r="E27" s="3">
        <v>1.2500000000000001E-2</v>
      </c>
      <c r="F27" s="1">
        <f t="shared" si="3"/>
        <v>38893</v>
      </c>
      <c r="G27" s="23">
        <f t="shared" si="2"/>
        <v>1.2495769661312576E-2</v>
      </c>
    </row>
    <row r="28" spans="1:7" x14ac:dyDescent="0.35">
      <c r="A28">
        <v>23</v>
      </c>
      <c r="B28" s="1">
        <v>37306</v>
      </c>
      <c r="C28" s="3">
        <f t="shared" si="0"/>
        <v>2.037690435163152E-2</v>
      </c>
      <c r="D28" s="1">
        <f t="shared" si="1"/>
        <v>37258</v>
      </c>
      <c r="E28" s="3">
        <v>1.2500000000000001E-2</v>
      </c>
      <c r="F28" s="1">
        <f t="shared" si="3"/>
        <v>39379</v>
      </c>
      <c r="G28" s="23">
        <f t="shared" si="2"/>
        <v>1.2495821870259429E-2</v>
      </c>
    </row>
    <row r="29" spans="1:7" x14ac:dyDescent="0.35">
      <c r="A29">
        <v>24</v>
      </c>
      <c r="B29" s="1">
        <v>38109</v>
      </c>
      <c r="C29" s="3">
        <f t="shared" si="0"/>
        <v>2.1524687717793384E-2</v>
      </c>
      <c r="D29" s="1">
        <f t="shared" si="1"/>
        <v>37724</v>
      </c>
      <c r="E29" s="3">
        <v>1.2500000000000001E-2</v>
      </c>
      <c r="F29" s="1">
        <f t="shared" si="3"/>
        <v>39871</v>
      </c>
      <c r="G29" s="23">
        <f t="shared" si="2"/>
        <v>1.2493968866654817E-2</v>
      </c>
    </row>
    <row r="30" spans="1:7" x14ac:dyDescent="0.35">
      <c r="A30">
        <v>25</v>
      </c>
      <c r="B30" s="1">
        <v>38907</v>
      </c>
      <c r="C30" s="3">
        <f t="shared" si="0"/>
        <v>2.0939935448319295E-2</v>
      </c>
      <c r="D30" s="1">
        <f t="shared" si="1"/>
        <v>38196</v>
      </c>
      <c r="E30" s="3">
        <v>1.2500000000000001E-2</v>
      </c>
      <c r="F30" s="1">
        <f t="shared" si="3"/>
        <v>40369</v>
      </c>
      <c r="G30" s="23">
        <f t="shared" si="2"/>
        <v>1.2490281156730456E-2</v>
      </c>
    </row>
    <row r="31" spans="1:7" x14ac:dyDescent="0.35">
      <c r="A31">
        <v>26</v>
      </c>
      <c r="B31" s="1">
        <v>39713</v>
      </c>
      <c r="C31" s="3">
        <f t="shared" si="0"/>
        <v>2.0716066517593234E-2</v>
      </c>
      <c r="D31" s="1">
        <f t="shared" si="1"/>
        <v>38673</v>
      </c>
      <c r="E31" s="3">
        <v>1.2500000000000001E-2</v>
      </c>
      <c r="F31" s="1">
        <f t="shared" si="3"/>
        <v>40874</v>
      </c>
      <c r="G31" s="23">
        <f t="shared" si="2"/>
        <v>1.2509598949689118E-2</v>
      </c>
    </row>
    <row r="32" spans="1:7" x14ac:dyDescent="0.35">
      <c r="A32" s="12">
        <v>27</v>
      </c>
      <c r="B32" s="1">
        <v>40515</v>
      </c>
      <c r="C32" s="3">
        <f t="shared" si="0"/>
        <v>2.0194898395991236E-2</v>
      </c>
      <c r="D32" s="1">
        <f t="shared" si="1"/>
        <v>39156</v>
      </c>
      <c r="E32" s="3">
        <v>1.2500000000000001E-2</v>
      </c>
      <c r="F32" s="1">
        <f t="shared" si="3"/>
        <v>41385</v>
      </c>
      <c r="G32" s="23">
        <f t="shared" si="2"/>
        <v>1.250183490727602E-2</v>
      </c>
    </row>
    <row r="33" spans="1:7" x14ac:dyDescent="0.35">
      <c r="A33">
        <v>28</v>
      </c>
      <c r="B33" s="1">
        <v>42117</v>
      </c>
      <c r="C33" s="3">
        <f t="shared" si="0"/>
        <v>3.9540910773787484E-2</v>
      </c>
      <c r="D33" s="1">
        <f t="shared" si="1"/>
        <v>39645</v>
      </c>
      <c r="E33" s="3">
        <v>1.2500000000000001E-2</v>
      </c>
      <c r="F33" s="1">
        <f t="shared" si="3"/>
        <v>41902</v>
      </c>
      <c r="G33" s="23">
        <f t="shared" si="2"/>
        <v>1.2492448954935363E-2</v>
      </c>
    </row>
    <row r="34" spans="1:7" x14ac:dyDescent="0.35">
      <c r="A34">
        <v>29</v>
      </c>
      <c r="B34" s="1">
        <v>42504</v>
      </c>
      <c r="C34" s="3">
        <f t="shared" si="0"/>
        <v>9.1886886530379661E-3</v>
      </c>
      <c r="D34" s="1">
        <f t="shared" si="1"/>
        <v>40141</v>
      </c>
      <c r="E34" s="3">
        <v>1.2500000000000001E-2</v>
      </c>
      <c r="F34" s="1">
        <f t="shared" si="3"/>
        <v>42426</v>
      </c>
      <c r="G34" s="23">
        <f t="shared" si="2"/>
        <v>1.2505369672092025E-2</v>
      </c>
    </row>
    <row r="35" spans="1:7" x14ac:dyDescent="0.35">
      <c r="A35">
        <v>30</v>
      </c>
      <c r="B35" s="1">
        <v>42930</v>
      </c>
      <c r="C35" s="3">
        <f t="shared" si="0"/>
        <v>1.0022586109542632E-2</v>
      </c>
      <c r="D35" s="1">
        <f t="shared" si="1"/>
        <v>40643</v>
      </c>
      <c r="E35" s="3">
        <v>1.2500000000000001E-2</v>
      </c>
      <c r="F35" s="1">
        <f t="shared" si="3"/>
        <v>42956</v>
      </c>
      <c r="G35" s="23">
        <f t="shared" si="2"/>
        <v>1.2492339603073587E-2</v>
      </c>
    </row>
    <row r="36" spans="1:7" x14ac:dyDescent="0.35">
      <c r="B36" t="s">
        <v>73</v>
      </c>
      <c r="D36" s="131" t="s">
        <v>79</v>
      </c>
      <c r="F36" s="131" t="s">
        <v>79</v>
      </c>
    </row>
    <row r="37" spans="1:7" x14ac:dyDescent="0.35">
      <c r="E37" s="51"/>
    </row>
    <row r="38" spans="1:7" x14ac:dyDescent="0.35">
      <c r="B38" s="3"/>
      <c r="E38" s="3"/>
    </row>
    <row r="39" spans="1:7" x14ac:dyDescent="0.35">
      <c r="E39" s="51"/>
    </row>
    <row r="40" spans="1:7" x14ac:dyDescent="0.35">
      <c r="E40" s="3"/>
    </row>
    <row r="41" spans="1:7" x14ac:dyDescent="0.35">
      <c r="E41" s="51"/>
    </row>
    <row r="42" spans="1:7" x14ac:dyDescent="0.35">
      <c r="E42" s="3"/>
    </row>
    <row r="45" spans="1:7" x14ac:dyDescent="0.35">
      <c r="D45" s="3"/>
      <c r="E45" s="51"/>
    </row>
  </sheetData>
  <mergeCells count="2">
    <mergeCell ref="A1:G1"/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7"/>
  <sheetViews>
    <sheetView topLeftCell="A20" workbookViewId="0">
      <selection activeCell="F33" sqref="F33"/>
    </sheetView>
  </sheetViews>
  <sheetFormatPr defaultRowHeight="14.5" x14ac:dyDescent="0.35"/>
  <cols>
    <col min="1" max="1" width="6.26953125" customWidth="1"/>
    <col min="2" max="3" width="10.1796875" hidden="1" customWidth="1"/>
    <col min="4" max="4" width="14.1796875" customWidth="1"/>
    <col min="5" max="5" width="11" customWidth="1"/>
    <col min="6" max="6" width="12.26953125" bestFit="1" customWidth="1"/>
    <col min="7" max="7" width="10" bestFit="1" customWidth="1"/>
  </cols>
  <sheetData>
    <row r="1" spans="1:9" x14ac:dyDescent="0.35">
      <c r="A1" s="254" t="s">
        <v>7</v>
      </c>
      <c r="B1" s="254"/>
      <c r="C1" s="254"/>
      <c r="D1" s="254"/>
      <c r="E1" s="254"/>
      <c r="F1" s="254"/>
      <c r="G1" s="254"/>
    </row>
    <row r="2" spans="1:9" ht="15" customHeight="1" x14ac:dyDescent="0.35">
      <c r="A2" s="256" t="s">
        <v>35</v>
      </c>
      <c r="B2" s="256"/>
      <c r="C2" s="256"/>
      <c r="D2" s="256"/>
      <c r="E2" s="256"/>
      <c r="F2" s="256"/>
      <c r="G2" s="256"/>
    </row>
    <row r="3" spans="1:9" x14ac:dyDescent="0.35">
      <c r="A3" s="256"/>
      <c r="B3" s="256"/>
      <c r="C3" s="256"/>
      <c r="D3" s="256"/>
      <c r="E3" s="256"/>
      <c r="F3" s="256"/>
      <c r="G3" s="256"/>
    </row>
    <row r="4" spans="1:9" x14ac:dyDescent="0.35">
      <c r="A4" s="29" t="s">
        <v>8</v>
      </c>
      <c r="B4" s="42" t="s">
        <v>10</v>
      </c>
      <c r="C4" s="42" t="s">
        <v>57</v>
      </c>
      <c r="D4" s="42" t="s">
        <v>84</v>
      </c>
      <c r="E4" s="42" t="s">
        <v>57</v>
      </c>
      <c r="F4" s="187" t="s">
        <v>91</v>
      </c>
      <c r="G4" s="187" t="s">
        <v>92</v>
      </c>
      <c r="I4" s="69"/>
    </row>
    <row r="5" spans="1:9" x14ac:dyDescent="0.35">
      <c r="A5">
        <v>0</v>
      </c>
      <c r="B5" s="1">
        <v>33719</v>
      </c>
      <c r="C5" s="1"/>
      <c r="D5" s="1">
        <v>37200</v>
      </c>
      <c r="E5" s="3"/>
      <c r="F5" s="1">
        <f>ROUND(39804/1.0125,0)</f>
        <v>39313</v>
      </c>
    </row>
    <row r="6" spans="1:9" x14ac:dyDescent="0.35">
      <c r="A6">
        <v>1</v>
      </c>
      <c r="B6" s="1">
        <v>34384</v>
      </c>
      <c r="C6" s="3">
        <f>(B6-B5)/B5</f>
        <v>1.9721818559269255E-2</v>
      </c>
      <c r="D6" s="1">
        <f>ROUND(D5*1.0125,0)</f>
        <v>37665</v>
      </c>
      <c r="E6" s="3">
        <v>1.2500000000000001E-2</v>
      </c>
      <c r="F6" s="1">
        <f>ROUND(D5*1.07,0)</f>
        <v>39804</v>
      </c>
      <c r="G6" s="23">
        <f>(F6-F5)/F5</f>
        <v>1.2489507287665657E-2</v>
      </c>
    </row>
    <row r="7" spans="1:9" x14ac:dyDescent="0.35">
      <c r="A7">
        <v>2</v>
      </c>
      <c r="B7" s="1">
        <v>34895</v>
      </c>
      <c r="C7" s="3">
        <f t="shared" ref="C7:C35" si="0">(B7-B6)/B6</f>
        <v>1.4861563517915309E-2</v>
      </c>
      <c r="D7" s="1">
        <f t="shared" ref="D7:D35" si="1">ROUND(D6*1.0125,0)</f>
        <v>38136</v>
      </c>
      <c r="E7" s="3">
        <v>1.2500000000000001E-2</v>
      </c>
      <c r="F7" s="1">
        <f>ROUND(F6*1.0125,0)</f>
        <v>40302</v>
      </c>
      <c r="G7" s="23">
        <f t="shared" ref="G7:G35" si="2">(F7-F6)/F6</f>
        <v>1.2511305396442568E-2</v>
      </c>
    </row>
    <row r="8" spans="1:9" x14ac:dyDescent="0.35">
      <c r="A8">
        <v>3</v>
      </c>
      <c r="B8" s="1">
        <v>35390</v>
      </c>
      <c r="C8" s="3">
        <f t="shared" si="0"/>
        <v>1.4185413383006161E-2</v>
      </c>
      <c r="D8" s="1">
        <f t="shared" si="1"/>
        <v>38613</v>
      </c>
      <c r="E8" s="3">
        <v>1.2500000000000001E-2</v>
      </c>
      <c r="F8" s="1">
        <f t="shared" ref="F8:F35" si="3">ROUND(F7*1.0125,0)</f>
        <v>40806</v>
      </c>
      <c r="G8" s="23">
        <f t="shared" si="2"/>
        <v>1.2505582849486378E-2</v>
      </c>
    </row>
    <row r="9" spans="1:9" x14ac:dyDescent="0.35">
      <c r="A9">
        <v>4</v>
      </c>
      <c r="B9" s="1">
        <v>35684</v>
      </c>
      <c r="C9" s="3">
        <f t="shared" si="0"/>
        <v>8.3074314778185925E-3</v>
      </c>
      <c r="D9" s="1">
        <f t="shared" si="1"/>
        <v>39096</v>
      </c>
      <c r="E9" s="3">
        <v>1.2500000000000001E-2</v>
      </c>
      <c r="F9" s="1">
        <f t="shared" si="3"/>
        <v>41316</v>
      </c>
      <c r="G9" s="23">
        <f t="shared" si="2"/>
        <v>1.2498162034994854E-2</v>
      </c>
    </row>
    <row r="10" spans="1:9" x14ac:dyDescent="0.35">
      <c r="A10">
        <v>5</v>
      </c>
      <c r="B10" s="1">
        <v>36114</v>
      </c>
      <c r="C10" s="3">
        <f t="shared" si="0"/>
        <v>1.2050218585360385E-2</v>
      </c>
      <c r="D10" s="1">
        <f t="shared" si="1"/>
        <v>39585</v>
      </c>
      <c r="E10" s="3">
        <v>1.2500000000000001E-2</v>
      </c>
      <c r="F10" s="1">
        <f t="shared" si="3"/>
        <v>41832</v>
      </c>
      <c r="G10" s="23">
        <f t="shared" si="2"/>
        <v>1.2489108335753703E-2</v>
      </c>
    </row>
    <row r="11" spans="1:9" x14ac:dyDescent="0.35">
      <c r="A11">
        <v>6</v>
      </c>
      <c r="B11" s="1">
        <v>36712</v>
      </c>
      <c r="C11" s="3">
        <f t="shared" si="0"/>
        <v>1.6558675305975521E-2</v>
      </c>
      <c r="D11" s="1">
        <f t="shared" si="1"/>
        <v>40080</v>
      </c>
      <c r="E11" s="3">
        <v>1.2500000000000001E-2</v>
      </c>
      <c r="F11" s="1">
        <f t="shared" si="3"/>
        <v>42355</v>
      </c>
      <c r="G11" s="23">
        <f t="shared" si="2"/>
        <v>1.2502390514438707E-2</v>
      </c>
    </row>
    <row r="12" spans="1:9" x14ac:dyDescent="0.35">
      <c r="A12">
        <v>7</v>
      </c>
      <c r="B12" s="1">
        <v>37323</v>
      </c>
      <c r="C12" s="3">
        <f t="shared" si="0"/>
        <v>1.6643059490084985E-2</v>
      </c>
      <c r="D12" s="1">
        <f t="shared" si="1"/>
        <v>40581</v>
      </c>
      <c r="E12" s="3">
        <v>1.2500000000000001E-2</v>
      </c>
      <c r="F12" s="1">
        <f t="shared" si="3"/>
        <v>42884</v>
      </c>
      <c r="G12" s="23">
        <f t="shared" si="2"/>
        <v>1.2489670641010506E-2</v>
      </c>
    </row>
    <row r="13" spans="1:9" x14ac:dyDescent="0.35">
      <c r="A13">
        <v>8</v>
      </c>
      <c r="B13" s="1">
        <v>37947</v>
      </c>
      <c r="C13" s="3">
        <f t="shared" si="0"/>
        <v>1.671891327063741E-2</v>
      </c>
      <c r="D13" s="1">
        <f t="shared" si="1"/>
        <v>41088</v>
      </c>
      <c r="E13" s="3">
        <v>1.2500000000000001E-2</v>
      </c>
      <c r="F13" s="1">
        <f t="shared" si="3"/>
        <v>43420</v>
      </c>
      <c r="G13" s="23">
        <f t="shared" si="2"/>
        <v>1.2498834063986568E-2</v>
      </c>
    </row>
    <row r="14" spans="1:9" x14ac:dyDescent="0.35">
      <c r="A14">
        <v>9</v>
      </c>
      <c r="B14" s="1">
        <v>38583</v>
      </c>
      <c r="C14" s="3">
        <f t="shared" si="0"/>
        <v>1.6760218199067121E-2</v>
      </c>
      <c r="D14" s="1">
        <f t="shared" si="1"/>
        <v>41602</v>
      </c>
      <c r="E14" s="3">
        <v>1.2500000000000001E-2</v>
      </c>
      <c r="F14" s="1">
        <f t="shared" si="3"/>
        <v>43963</v>
      </c>
      <c r="G14" s="23">
        <f t="shared" si="2"/>
        <v>1.2505757715338553E-2</v>
      </c>
    </row>
    <row r="15" spans="1:9" x14ac:dyDescent="0.35">
      <c r="A15">
        <v>10</v>
      </c>
      <c r="B15" s="1">
        <v>39230</v>
      </c>
      <c r="C15" s="3">
        <f t="shared" si="0"/>
        <v>1.6769043361065755E-2</v>
      </c>
      <c r="D15" s="1">
        <f t="shared" si="1"/>
        <v>42122</v>
      </c>
      <c r="E15" s="3">
        <v>1.2500000000000001E-2</v>
      </c>
      <c r="F15" s="1">
        <f t="shared" si="3"/>
        <v>44513</v>
      </c>
      <c r="G15" s="23">
        <f t="shared" si="2"/>
        <v>1.251052021017674E-2</v>
      </c>
    </row>
    <row r="16" spans="1:9" x14ac:dyDescent="0.35">
      <c r="A16">
        <v>11</v>
      </c>
      <c r="B16" s="1">
        <v>39890</v>
      </c>
      <c r="C16" s="3">
        <f t="shared" si="0"/>
        <v>1.6823859291358653E-2</v>
      </c>
      <c r="D16" s="1">
        <f t="shared" si="1"/>
        <v>42649</v>
      </c>
      <c r="E16" s="3">
        <v>1.2500000000000001E-2</v>
      </c>
      <c r="F16" s="1">
        <f t="shared" si="3"/>
        <v>45069</v>
      </c>
      <c r="G16" s="23">
        <f t="shared" si="2"/>
        <v>1.2490733044279199E-2</v>
      </c>
    </row>
    <row r="17" spans="1:7" x14ac:dyDescent="0.35">
      <c r="A17">
        <v>12</v>
      </c>
      <c r="B17" s="1">
        <v>40564</v>
      </c>
      <c r="C17" s="3">
        <f t="shared" si="0"/>
        <v>1.6896465279518675E-2</v>
      </c>
      <c r="D17" s="1">
        <f t="shared" si="1"/>
        <v>43182</v>
      </c>
      <c r="E17" s="3">
        <v>1.2500000000000001E-2</v>
      </c>
      <c r="F17" s="1">
        <f t="shared" si="3"/>
        <v>45632</v>
      </c>
      <c r="G17" s="23">
        <f t="shared" si="2"/>
        <v>1.2491956777385786E-2</v>
      </c>
    </row>
    <row r="18" spans="1:7" x14ac:dyDescent="0.35">
      <c r="A18">
        <v>13</v>
      </c>
      <c r="B18" s="1">
        <v>41252</v>
      </c>
      <c r="C18" s="3">
        <f t="shared" si="0"/>
        <v>1.6960851986983532E-2</v>
      </c>
      <c r="D18" s="1">
        <f t="shared" si="1"/>
        <v>43722</v>
      </c>
      <c r="E18" s="3">
        <v>1.2500000000000001E-2</v>
      </c>
      <c r="F18" s="1">
        <f t="shared" si="3"/>
        <v>46202</v>
      </c>
      <c r="G18" s="23">
        <f t="shared" si="2"/>
        <v>1.2491234221598879E-2</v>
      </c>
    </row>
    <row r="19" spans="1:7" x14ac:dyDescent="0.35">
      <c r="A19">
        <v>14</v>
      </c>
      <c r="B19" s="1">
        <v>41955</v>
      </c>
      <c r="C19" s="3">
        <f t="shared" si="0"/>
        <v>1.7041597983128091E-2</v>
      </c>
      <c r="D19" s="1">
        <f t="shared" si="1"/>
        <v>44269</v>
      </c>
      <c r="E19" s="3">
        <v>1.2500000000000001E-2</v>
      </c>
      <c r="F19" s="1">
        <f t="shared" si="3"/>
        <v>46780</v>
      </c>
      <c r="G19" s="23">
        <f t="shared" si="2"/>
        <v>1.2510280940219038E-2</v>
      </c>
    </row>
    <row r="20" spans="1:7" x14ac:dyDescent="0.35">
      <c r="A20">
        <v>15</v>
      </c>
      <c r="B20" s="1">
        <v>42670</v>
      </c>
      <c r="C20" s="3">
        <f t="shared" si="0"/>
        <v>1.7042068883327374E-2</v>
      </c>
      <c r="D20" s="1">
        <f t="shared" si="1"/>
        <v>44822</v>
      </c>
      <c r="E20" s="3">
        <v>1.2500000000000001E-2</v>
      </c>
      <c r="F20" s="1">
        <f t="shared" si="3"/>
        <v>47365</v>
      </c>
      <c r="G20" s="23">
        <f t="shared" si="2"/>
        <v>1.2505344164172724E-2</v>
      </c>
    </row>
    <row r="21" spans="1:7" x14ac:dyDescent="0.35">
      <c r="A21">
        <v>16</v>
      </c>
      <c r="B21" s="1">
        <v>43399</v>
      </c>
      <c r="C21" s="3">
        <f t="shared" si="0"/>
        <v>1.7084602765408952E-2</v>
      </c>
      <c r="D21" s="1">
        <f t="shared" si="1"/>
        <v>45382</v>
      </c>
      <c r="E21" s="3">
        <v>1.2500000000000001E-2</v>
      </c>
      <c r="F21" s="1">
        <f t="shared" si="3"/>
        <v>47957</v>
      </c>
      <c r="G21" s="23">
        <f t="shared" si="2"/>
        <v>1.2498680460255462E-2</v>
      </c>
    </row>
    <row r="22" spans="1:7" x14ac:dyDescent="0.35">
      <c r="A22">
        <v>17</v>
      </c>
      <c r="B22" s="1">
        <v>44143</v>
      </c>
      <c r="C22" s="3">
        <f t="shared" si="0"/>
        <v>1.7143252148667021E-2</v>
      </c>
      <c r="D22" s="1">
        <f t="shared" si="1"/>
        <v>45949</v>
      </c>
      <c r="E22" s="3">
        <v>1.2500000000000001E-2</v>
      </c>
      <c r="F22" s="1">
        <f t="shared" si="3"/>
        <v>48556</v>
      </c>
      <c r="G22" s="23">
        <f t="shared" si="2"/>
        <v>1.2490355943866381E-2</v>
      </c>
    </row>
    <row r="23" spans="1:7" x14ac:dyDescent="0.35">
      <c r="A23">
        <v>18</v>
      </c>
      <c r="B23" s="1">
        <v>44903</v>
      </c>
      <c r="C23" s="3">
        <f t="shared" si="0"/>
        <v>1.7216772761253201E-2</v>
      </c>
      <c r="D23" s="1">
        <f t="shared" si="1"/>
        <v>46523</v>
      </c>
      <c r="E23" s="3">
        <v>1.2500000000000001E-2</v>
      </c>
      <c r="F23" s="1">
        <f t="shared" si="3"/>
        <v>49163</v>
      </c>
      <c r="G23" s="23">
        <f t="shared" si="2"/>
        <v>1.2501029738858225E-2</v>
      </c>
    </row>
    <row r="24" spans="1:7" x14ac:dyDescent="0.35">
      <c r="A24">
        <v>19</v>
      </c>
      <c r="B24" s="1">
        <v>45677</v>
      </c>
      <c r="C24" s="3">
        <f t="shared" si="0"/>
        <v>1.7237155646616039E-2</v>
      </c>
      <c r="D24" s="1">
        <f t="shared" si="1"/>
        <v>47105</v>
      </c>
      <c r="E24" s="3">
        <v>1.2500000000000001E-2</v>
      </c>
      <c r="F24" s="1">
        <f t="shared" si="3"/>
        <v>49778</v>
      </c>
      <c r="G24" s="23">
        <f t="shared" si="2"/>
        <v>1.2509407481235888E-2</v>
      </c>
    </row>
    <row r="25" spans="1:7" x14ac:dyDescent="0.35">
      <c r="A25">
        <v>20</v>
      </c>
      <c r="B25" s="1">
        <v>46466</v>
      </c>
      <c r="C25" s="3">
        <f t="shared" si="0"/>
        <v>1.7273463668804868E-2</v>
      </c>
      <c r="D25" s="1">
        <f t="shared" si="1"/>
        <v>47694</v>
      </c>
      <c r="E25" s="3">
        <v>1.2500000000000001E-2</v>
      </c>
      <c r="F25" s="1">
        <f t="shared" si="3"/>
        <v>50400</v>
      </c>
      <c r="G25" s="23">
        <f t="shared" si="2"/>
        <v>1.2495479930893165E-2</v>
      </c>
    </row>
    <row r="26" spans="1:7" x14ac:dyDescent="0.35">
      <c r="A26">
        <v>21</v>
      </c>
      <c r="B26" s="1">
        <v>47273</v>
      </c>
      <c r="C26" s="3">
        <f t="shared" si="0"/>
        <v>1.7367537554340808E-2</v>
      </c>
      <c r="D26" s="1">
        <f t="shared" si="1"/>
        <v>48290</v>
      </c>
      <c r="E26" s="3">
        <v>1.2500000000000001E-2</v>
      </c>
      <c r="F26" s="1">
        <f t="shared" si="3"/>
        <v>51030</v>
      </c>
      <c r="G26" s="23">
        <f t="shared" si="2"/>
        <v>1.2500000000000001E-2</v>
      </c>
    </row>
    <row r="27" spans="1:7" x14ac:dyDescent="0.35">
      <c r="A27">
        <v>22</v>
      </c>
      <c r="B27" s="1">
        <v>48095</v>
      </c>
      <c r="C27" s="3">
        <f t="shared" si="0"/>
        <v>1.7388361220992955E-2</v>
      </c>
      <c r="D27" s="1">
        <f t="shared" si="1"/>
        <v>48894</v>
      </c>
      <c r="E27" s="3">
        <v>1.2500000000000001E-2</v>
      </c>
      <c r="F27" s="1">
        <f t="shared" si="3"/>
        <v>51668</v>
      </c>
      <c r="G27" s="23">
        <f t="shared" si="2"/>
        <v>1.2502449539486576E-2</v>
      </c>
    </row>
    <row r="28" spans="1:7" x14ac:dyDescent="0.35">
      <c r="A28">
        <v>23</v>
      </c>
      <c r="B28" s="1">
        <v>48934</v>
      </c>
      <c r="C28" s="3">
        <f t="shared" si="0"/>
        <v>1.7444640815053539E-2</v>
      </c>
      <c r="D28" s="1">
        <f t="shared" si="1"/>
        <v>49505</v>
      </c>
      <c r="E28" s="3">
        <v>1.2500000000000001E-2</v>
      </c>
      <c r="F28" s="1">
        <f t="shared" si="3"/>
        <v>52314</v>
      </c>
      <c r="G28" s="23">
        <f t="shared" si="2"/>
        <v>1.2502903150886429E-2</v>
      </c>
    </row>
    <row r="29" spans="1:7" x14ac:dyDescent="0.35">
      <c r="A29">
        <v>24</v>
      </c>
      <c r="B29" s="1">
        <v>50180</v>
      </c>
      <c r="C29" s="3">
        <f t="shared" si="0"/>
        <v>2.546286835329219E-2</v>
      </c>
      <c r="D29" s="1">
        <f t="shared" si="1"/>
        <v>50124</v>
      </c>
      <c r="E29" s="3">
        <v>1.2500000000000001E-2</v>
      </c>
      <c r="F29" s="1">
        <f t="shared" si="3"/>
        <v>52968</v>
      </c>
      <c r="G29" s="23">
        <f t="shared" si="2"/>
        <v>1.250143365064801E-2</v>
      </c>
    </row>
    <row r="30" spans="1:7" x14ac:dyDescent="0.35">
      <c r="A30">
        <v>25</v>
      </c>
      <c r="B30" s="1">
        <v>50682</v>
      </c>
      <c r="C30" s="3">
        <f t="shared" si="0"/>
        <v>1.0003985651654045E-2</v>
      </c>
      <c r="D30" s="1">
        <f t="shared" si="1"/>
        <v>50751</v>
      </c>
      <c r="E30" s="3">
        <v>1.2500000000000001E-2</v>
      </c>
      <c r="F30" s="1">
        <f t="shared" si="3"/>
        <v>53630</v>
      </c>
      <c r="G30" s="23">
        <f t="shared" si="2"/>
        <v>1.2498112067663495E-2</v>
      </c>
    </row>
    <row r="31" spans="1:7" x14ac:dyDescent="0.35">
      <c r="A31">
        <v>26</v>
      </c>
      <c r="B31" s="1">
        <v>51879</v>
      </c>
      <c r="C31" s="3">
        <f t="shared" si="0"/>
        <v>2.3617852492008998E-2</v>
      </c>
      <c r="D31" s="1">
        <f t="shared" si="1"/>
        <v>51385</v>
      </c>
      <c r="E31" s="3">
        <v>1.2500000000000001E-2</v>
      </c>
      <c r="F31" s="1">
        <f t="shared" si="3"/>
        <v>54300</v>
      </c>
      <c r="G31" s="23">
        <f t="shared" si="2"/>
        <v>1.2493007644974827E-2</v>
      </c>
    </row>
    <row r="32" spans="1:7" x14ac:dyDescent="0.35">
      <c r="A32">
        <v>27</v>
      </c>
      <c r="B32" s="1">
        <v>52762</v>
      </c>
      <c r="C32" s="3">
        <f t="shared" si="0"/>
        <v>1.7020374332581585E-2</v>
      </c>
      <c r="D32" s="1">
        <f t="shared" si="1"/>
        <v>52027</v>
      </c>
      <c r="E32" s="3">
        <v>1.2500000000000001E-2</v>
      </c>
      <c r="F32" s="1">
        <f t="shared" si="3"/>
        <v>54979</v>
      </c>
      <c r="G32" s="23">
        <f t="shared" si="2"/>
        <v>1.2504604051565378E-2</v>
      </c>
    </row>
    <row r="33" spans="1:7" x14ac:dyDescent="0.35">
      <c r="A33">
        <v>28</v>
      </c>
      <c r="B33" s="1">
        <v>53659</v>
      </c>
      <c r="C33" s="3">
        <f t="shared" si="0"/>
        <v>1.7000871839581516E-2</v>
      </c>
      <c r="D33" s="1">
        <f t="shared" si="1"/>
        <v>52677</v>
      </c>
      <c r="E33" s="3">
        <v>1.2500000000000001E-2</v>
      </c>
      <c r="F33" s="1">
        <f t="shared" si="3"/>
        <v>55666</v>
      </c>
      <c r="G33" s="23">
        <f t="shared" si="2"/>
        <v>1.2495680168791721E-2</v>
      </c>
    </row>
    <row r="34" spans="1:7" x14ac:dyDescent="0.35">
      <c r="A34">
        <v>29</v>
      </c>
      <c r="B34" s="1">
        <v>54570</v>
      </c>
      <c r="C34" s="3">
        <f t="shared" si="0"/>
        <v>1.697758064816713E-2</v>
      </c>
      <c r="D34" s="1">
        <f t="shared" si="1"/>
        <v>53335</v>
      </c>
      <c r="E34" s="3">
        <v>1.2500000000000001E-2</v>
      </c>
      <c r="F34" s="1">
        <f t="shared" si="3"/>
        <v>56362</v>
      </c>
      <c r="G34" s="23">
        <f t="shared" si="2"/>
        <v>1.2503143750224554E-2</v>
      </c>
    </row>
    <row r="35" spans="1:7" x14ac:dyDescent="0.35">
      <c r="A35">
        <v>30</v>
      </c>
      <c r="B35" s="1">
        <v>55499</v>
      </c>
      <c r="C35" s="3">
        <f t="shared" si="0"/>
        <v>1.7024005864027855E-2</v>
      </c>
      <c r="D35" s="1">
        <f t="shared" si="1"/>
        <v>54002</v>
      </c>
      <c r="E35" s="3">
        <v>1.2500000000000001E-2</v>
      </c>
      <c r="F35" s="1">
        <f t="shared" si="3"/>
        <v>57067</v>
      </c>
      <c r="G35" s="23">
        <f t="shared" si="2"/>
        <v>1.2508427664028956E-2</v>
      </c>
    </row>
    <row r="36" spans="1:7" x14ac:dyDescent="0.35">
      <c r="B36" t="s">
        <v>73</v>
      </c>
      <c r="D36" s="131" t="s">
        <v>79</v>
      </c>
      <c r="E36" s="3"/>
      <c r="F36" s="131" t="s">
        <v>79</v>
      </c>
    </row>
    <row r="37" spans="1:7" x14ac:dyDescent="0.35">
      <c r="A37" s="260" t="s">
        <v>97</v>
      </c>
      <c r="B37" s="260"/>
      <c r="C37" s="260"/>
      <c r="D37" s="260"/>
      <c r="E37" s="260"/>
      <c r="F37" s="260"/>
      <c r="G37" s="260"/>
    </row>
    <row r="38" spans="1:7" x14ac:dyDescent="0.35">
      <c r="B38" s="4"/>
      <c r="C38" s="4"/>
      <c r="D38" s="35"/>
      <c r="E38" s="51"/>
    </row>
    <row r="39" spans="1:7" x14ac:dyDescent="0.35">
      <c r="B39" s="4"/>
      <c r="C39" s="4"/>
      <c r="D39" s="3"/>
      <c r="E39" s="51"/>
    </row>
    <row r="40" spans="1:7" x14ac:dyDescent="0.35">
      <c r="B40" s="4"/>
      <c r="C40" s="4"/>
      <c r="D40" s="27"/>
      <c r="E40" s="3"/>
    </row>
    <row r="41" spans="1:7" x14ac:dyDescent="0.35">
      <c r="B41" s="4"/>
      <c r="C41" s="4"/>
      <c r="D41" s="27"/>
      <c r="E41" s="3"/>
    </row>
    <row r="42" spans="1:7" x14ac:dyDescent="0.35">
      <c r="B42" s="4"/>
      <c r="C42" s="4"/>
      <c r="D42" s="27"/>
      <c r="E42" s="3"/>
    </row>
    <row r="43" spans="1:7" x14ac:dyDescent="0.35">
      <c r="B43" s="4"/>
      <c r="C43" s="4"/>
      <c r="D43" s="27"/>
      <c r="E43" s="3"/>
    </row>
    <row r="44" spans="1:7" x14ac:dyDescent="0.35">
      <c r="B44" s="4"/>
      <c r="C44" s="4"/>
      <c r="D44" s="27"/>
      <c r="E44" s="3"/>
    </row>
    <row r="45" spans="1:7" x14ac:dyDescent="0.35">
      <c r="B45" s="4"/>
      <c r="C45" s="4"/>
      <c r="D45" s="27"/>
      <c r="E45" s="3"/>
    </row>
    <row r="46" spans="1:7" x14ac:dyDescent="0.35">
      <c r="B46" s="4"/>
      <c r="C46" s="4"/>
      <c r="D46" s="27"/>
      <c r="E46" s="3"/>
    </row>
    <row r="47" spans="1:7" x14ac:dyDescent="0.35">
      <c r="B47" s="4"/>
      <c r="C47" s="4"/>
      <c r="D47" s="27"/>
      <c r="E47" s="3"/>
    </row>
  </sheetData>
  <mergeCells count="3">
    <mergeCell ref="A1:G1"/>
    <mergeCell ref="A2:G3"/>
    <mergeCell ref="A37:G37"/>
  </mergeCells>
  <printOptions horizontalCentered="1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6"/>
  <sheetViews>
    <sheetView workbookViewId="0">
      <selection activeCell="F15" sqref="F15"/>
    </sheetView>
  </sheetViews>
  <sheetFormatPr defaultRowHeight="14.5" x14ac:dyDescent="0.35"/>
  <cols>
    <col min="1" max="1" width="6" customWidth="1"/>
    <col min="2" max="2" width="12.54296875" hidden="1" customWidth="1"/>
    <col min="3" max="3" width="10.81640625" hidden="1" customWidth="1"/>
    <col min="4" max="4" width="13.81640625" customWidth="1"/>
    <col min="5" max="5" width="11" customWidth="1"/>
    <col min="6" max="6" width="12.26953125" bestFit="1" customWidth="1"/>
    <col min="7" max="7" width="10" bestFit="1" customWidth="1"/>
  </cols>
  <sheetData>
    <row r="1" spans="1:7" x14ac:dyDescent="0.35">
      <c r="A1" s="254" t="s">
        <v>7</v>
      </c>
      <c r="B1" s="254"/>
      <c r="C1" s="254"/>
      <c r="D1" s="254"/>
      <c r="E1" s="254"/>
      <c r="F1" s="254"/>
      <c r="G1" s="254"/>
    </row>
    <row r="2" spans="1:7" x14ac:dyDescent="0.35">
      <c r="A2" s="256" t="s">
        <v>36</v>
      </c>
      <c r="B2" s="256"/>
      <c r="C2" s="256"/>
      <c r="D2" s="256"/>
      <c r="E2" s="256"/>
      <c r="F2" s="256"/>
      <c r="G2" s="256"/>
    </row>
    <row r="3" spans="1:7" x14ac:dyDescent="0.35">
      <c r="A3" s="256"/>
      <c r="B3" s="256"/>
      <c r="C3" s="256"/>
      <c r="D3" s="256"/>
      <c r="E3" s="256"/>
      <c r="F3" s="256"/>
      <c r="G3" s="256"/>
    </row>
    <row r="4" spans="1:7" x14ac:dyDescent="0.35">
      <c r="A4" s="29" t="s">
        <v>8</v>
      </c>
      <c r="B4" s="42" t="s">
        <v>9</v>
      </c>
      <c r="C4" s="42" t="s">
        <v>57</v>
      </c>
      <c r="D4" s="42" t="s">
        <v>84</v>
      </c>
      <c r="E4" s="42" t="s">
        <v>57</v>
      </c>
      <c r="F4" s="187" t="s">
        <v>91</v>
      </c>
      <c r="G4" s="187" t="s">
        <v>92</v>
      </c>
    </row>
    <row r="5" spans="1:7" x14ac:dyDescent="0.35">
      <c r="A5">
        <v>0</v>
      </c>
      <c r="B5" s="117">
        <v>67952</v>
      </c>
      <c r="C5" s="37"/>
      <c r="D5" s="1">
        <v>70519</v>
      </c>
      <c r="E5" s="3"/>
      <c r="F5" s="1">
        <f>ROUND(75455/1.0125,0)</f>
        <v>74523</v>
      </c>
    </row>
    <row r="6" spans="1:7" x14ac:dyDescent="0.35">
      <c r="A6">
        <v>1</v>
      </c>
      <c r="B6" s="117">
        <v>69291</v>
      </c>
      <c r="C6" s="3">
        <f>(B6-B5)/B5</f>
        <v>1.9705085943018601E-2</v>
      </c>
      <c r="D6" s="1">
        <v>71400</v>
      </c>
      <c r="E6" s="3">
        <v>1.2500000000000001E-2</v>
      </c>
      <c r="F6" s="1">
        <f>ROUND(D5*1.07,0)</f>
        <v>75455</v>
      </c>
      <c r="G6" s="23">
        <f>(F6-F5)/F5</f>
        <v>1.2506206137702454E-2</v>
      </c>
    </row>
    <row r="7" spans="1:7" x14ac:dyDescent="0.35">
      <c r="A7">
        <v>2</v>
      </c>
      <c r="B7" s="117">
        <v>69291</v>
      </c>
      <c r="C7" s="3">
        <f t="shared" ref="C7:C35" si="0">(B7-B6)/B6</f>
        <v>0</v>
      </c>
      <c r="D7" s="1">
        <v>72293</v>
      </c>
      <c r="E7" s="3">
        <v>1.2500000000000001E-2</v>
      </c>
      <c r="F7" s="1">
        <f>ROUND(F6*1.0125,0)</f>
        <v>76398</v>
      </c>
      <c r="G7" s="23">
        <f t="shared" ref="G7:G35" si="1">(F7-F6)/F6</f>
        <v>1.2497515075210391E-2</v>
      </c>
    </row>
    <row r="8" spans="1:7" x14ac:dyDescent="0.35">
      <c r="A8">
        <v>3</v>
      </c>
      <c r="B8" s="117">
        <v>70705</v>
      </c>
      <c r="C8" s="3">
        <f t="shared" si="0"/>
        <v>2.0406690623601911E-2</v>
      </c>
      <c r="D8" s="1">
        <v>73197</v>
      </c>
      <c r="E8" s="3">
        <v>1.2500000000000001E-2</v>
      </c>
      <c r="F8" s="1">
        <f t="shared" ref="F8:F35" si="2">ROUND(F7*1.0125,0)</f>
        <v>77353</v>
      </c>
      <c r="G8" s="23">
        <f t="shared" si="1"/>
        <v>1.2500327233697216E-2</v>
      </c>
    </row>
    <row r="9" spans="1:7" x14ac:dyDescent="0.35">
      <c r="A9">
        <v>4</v>
      </c>
      <c r="B9" s="117">
        <v>72120</v>
      </c>
      <c r="C9" s="3">
        <f t="shared" si="0"/>
        <v>2.0012728944204795E-2</v>
      </c>
      <c r="D9" s="1">
        <v>74111</v>
      </c>
      <c r="E9" s="3">
        <v>1.2500000000000001E-2</v>
      </c>
      <c r="F9" s="1">
        <f t="shared" si="2"/>
        <v>78320</v>
      </c>
      <c r="G9" s="23">
        <f t="shared" si="1"/>
        <v>1.2501131177847014E-2</v>
      </c>
    </row>
    <row r="10" spans="1:7" x14ac:dyDescent="0.35">
      <c r="A10">
        <v>5</v>
      </c>
      <c r="B10" s="117">
        <v>73562</v>
      </c>
      <c r="C10" s="3">
        <f t="shared" si="0"/>
        <v>1.9994453688297283E-2</v>
      </c>
      <c r="D10" s="1">
        <v>75037</v>
      </c>
      <c r="E10" s="3">
        <v>1.2500000000000001E-2</v>
      </c>
      <c r="F10" s="1">
        <f t="shared" si="2"/>
        <v>79299</v>
      </c>
      <c r="G10" s="23">
        <f t="shared" si="1"/>
        <v>1.2500000000000001E-2</v>
      </c>
    </row>
    <row r="11" spans="1:7" x14ac:dyDescent="0.35">
      <c r="A11">
        <v>6</v>
      </c>
      <c r="B11" s="117">
        <v>75033</v>
      </c>
      <c r="C11" s="3">
        <f t="shared" si="0"/>
        <v>1.999673744596395E-2</v>
      </c>
      <c r="D11" s="1">
        <v>75975</v>
      </c>
      <c r="E11" s="3">
        <v>1.2500000000000001E-2</v>
      </c>
      <c r="F11" s="1">
        <f t="shared" si="2"/>
        <v>80290</v>
      </c>
      <c r="G11" s="23">
        <f t="shared" si="1"/>
        <v>1.2497005006368302E-2</v>
      </c>
    </row>
    <row r="12" spans="1:7" x14ac:dyDescent="0.35">
      <c r="A12">
        <v>7</v>
      </c>
      <c r="B12" s="117">
        <v>76534</v>
      </c>
      <c r="C12" s="3">
        <f t="shared" si="0"/>
        <v>2.0004531339543934E-2</v>
      </c>
      <c r="D12" s="1">
        <v>76924</v>
      </c>
      <c r="E12" s="3">
        <v>1.2500000000000001E-2</v>
      </c>
      <c r="F12" s="1">
        <f t="shared" si="2"/>
        <v>81294</v>
      </c>
      <c r="G12" s="23">
        <f t="shared" si="1"/>
        <v>1.2504670569186698E-2</v>
      </c>
    </row>
    <row r="13" spans="1:7" x14ac:dyDescent="0.35">
      <c r="A13">
        <v>8</v>
      </c>
      <c r="B13" s="117">
        <v>78064</v>
      </c>
      <c r="C13" s="3">
        <f t="shared" si="0"/>
        <v>1.9991115059973346E-2</v>
      </c>
      <c r="D13" s="1">
        <v>77886</v>
      </c>
      <c r="E13" s="3">
        <v>1.2500000000000001E-2</v>
      </c>
      <c r="F13" s="1">
        <f t="shared" si="2"/>
        <v>82310</v>
      </c>
      <c r="G13" s="23">
        <f t="shared" si="1"/>
        <v>1.2497847319605383E-2</v>
      </c>
    </row>
    <row r="14" spans="1:7" x14ac:dyDescent="0.35">
      <c r="A14">
        <v>9</v>
      </c>
      <c r="B14" s="117">
        <v>79626</v>
      </c>
      <c r="C14" s="3">
        <f t="shared" si="0"/>
        <v>2.0009223201475711E-2</v>
      </c>
      <c r="D14" s="1">
        <v>78859</v>
      </c>
      <c r="E14" s="3">
        <v>1.2500000000000001E-2</v>
      </c>
      <c r="F14" s="1">
        <f t="shared" si="2"/>
        <v>83339</v>
      </c>
      <c r="G14" s="23">
        <f t="shared" si="1"/>
        <v>1.250151864900984E-2</v>
      </c>
    </row>
    <row r="15" spans="1:7" x14ac:dyDescent="0.35">
      <c r="A15">
        <v>10</v>
      </c>
      <c r="B15" s="117">
        <v>81219</v>
      </c>
      <c r="C15" s="3">
        <f t="shared" si="0"/>
        <v>2.000602818174968E-2</v>
      </c>
      <c r="D15" s="1">
        <v>79845</v>
      </c>
      <c r="E15" s="3">
        <v>1.2500000000000001E-2</v>
      </c>
      <c r="F15" s="1">
        <f t="shared" si="2"/>
        <v>84381</v>
      </c>
      <c r="G15" s="23">
        <f t="shared" si="1"/>
        <v>1.2503149785814564E-2</v>
      </c>
    </row>
    <row r="16" spans="1:7" x14ac:dyDescent="0.35">
      <c r="A16">
        <v>11</v>
      </c>
      <c r="B16" s="117">
        <v>82842</v>
      </c>
      <c r="C16" s="3">
        <f t="shared" si="0"/>
        <v>1.9983008901857939E-2</v>
      </c>
      <c r="D16" s="1">
        <v>80844</v>
      </c>
      <c r="E16" s="3">
        <v>1.2500000000000001E-2</v>
      </c>
      <c r="F16" s="1">
        <f t="shared" si="2"/>
        <v>85436</v>
      </c>
      <c r="G16" s="23">
        <f t="shared" si="1"/>
        <v>1.2502814614664438E-2</v>
      </c>
    </row>
    <row r="17" spans="1:7" x14ac:dyDescent="0.35">
      <c r="A17">
        <v>12</v>
      </c>
      <c r="B17" s="117">
        <v>84499</v>
      </c>
      <c r="C17" s="3">
        <f t="shared" si="0"/>
        <v>2.0001931387460467E-2</v>
      </c>
      <c r="D17" s="1">
        <v>81854</v>
      </c>
      <c r="E17" s="3">
        <v>1.2500000000000001E-2</v>
      </c>
      <c r="F17" s="1">
        <f t="shared" si="2"/>
        <v>86504</v>
      </c>
      <c r="G17" s="23">
        <f t="shared" si="1"/>
        <v>1.2500585233391077E-2</v>
      </c>
    </row>
    <row r="18" spans="1:7" x14ac:dyDescent="0.35">
      <c r="A18">
        <v>13</v>
      </c>
      <c r="B18" s="117">
        <v>86190</v>
      </c>
      <c r="C18" s="3">
        <f t="shared" si="0"/>
        <v>2.0012071148770991E-2</v>
      </c>
      <c r="D18" s="1">
        <v>82877</v>
      </c>
      <c r="E18" s="3">
        <v>1.2500000000000001E-2</v>
      </c>
      <c r="F18" s="1">
        <f t="shared" si="2"/>
        <v>87585</v>
      </c>
      <c r="G18" s="23">
        <f t="shared" si="1"/>
        <v>1.2496531952279663E-2</v>
      </c>
    </row>
    <row r="19" spans="1:7" x14ac:dyDescent="0.35">
      <c r="A19">
        <v>14</v>
      </c>
      <c r="B19" s="117">
        <v>87913</v>
      </c>
      <c r="C19" s="3">
        <f t="shared" si="0"/>
        <v>1.999071818076343E-2</v>
      </c>
      <c r="D19" s="1">
        <v>83913</v>
      </c>
      <c r="E19" s="3">
        <v>1.2500000000000001E-2</v>
      </c>
      <c r="F19" s="1">
        <f t="shared" si="2"/>
        <v>88680</v>
      </c>
      <c r="G19" s="23">
        <f t="shared" si="1"/>
        <v>1.25021407775304E-2</v>
      </c>
    </row>
    <row r="20" spans="1:7" x14ac:dyDescent="0.35">
      <c r="A20">
        <v>15</v>
      </c>
      <c r="B20" s="117">
        <v>89671</v>
      </c>
      <c r="C20" s="3">
        <f t="shared" si="0"/>
        <v>1.9997042530683743E-2</v>
      </c>
      <c r="D20" s="1">
        <v>84962</v>
      </c>
      <c r="E20" s="3">
        <v>1.2500000000000001E-2</v>
      </c>
      <c r="F20" s="1">
        <f t="shared" si="2"/>
        <v>89789</v>
      </c>
      <c r="G20" s="23">
        <f t="shared" si="1"/>
        <v>1.2505638249887235E-2</v>
      </c>
    </row>
    <row r="21" spans="1:7" x14ac:dyDescent="0.35">
      <c r="A21">
        <v>16</v>
      </c>
      <c r="B21" s="117">
        <v>91465</v>
      </c>
      <c r="C21" s="3">
        <f t="shared" si="0"/>
        <v>2.0006468088902767E-2</v>
      </c>
      <c r="D21" s="1">
        <v>86023</v>
      </c>
      <c r="E21" s="3">
        <v>1.2500000000000001E-2</v>
      </c>
      <c r="F21" s="1">
        <f t="shared" si="2"/>
        <v>90911</v>
      </c>
      <c r="G21" s="23">
        <f t="shared" si="1"/>
        <v>1.2495962757130606E-2</v>
      </c>
    </row>
    <row r="22" spans="1:7" x14ac:dyDescent="0.35">
      <c r="A22">
        <v>17</v>
      </c>
      <c r="B22" s="117">
        <v>93294</v>
      </c>
      <c r="C22" s="3">
        <f t="shared" si="0"/>
        <v>1.9996720056852348E-2</v>
      </c>
      <c r="D22" s="1">
        <v>87099</v>
      </c>
      <c r="E22" s="3">
        <v>1.2500000000000001E-2</v>
      </c>
      <c r="F22" s="1">
        <f t="shared" si="2"/>
        <v>92047</v>
      </c>
      <c r="G22" s="23">
        <f t="shared" si="1"/>
        <v>1.2495737589510621E-2</v>
      </c>
    </row>
    <row r="23" spans="1:7" x14ac:dyDescent="0.35">
      <c r="A23">
        <v>18</v>
      </c>
      <c r="B23" s="117">
        <v>95160</v>
      </c>
      <c r="C23" s="3">
        <f t="shared" si="0"/>
        <v>2.0001286256350892E-2</v>
      </c>
      <c r="D23" s="1">
        <v>88187</v>
      </c>
      <c r="E23" s="3">
        <v>1.2500000000000001E-2</v>
      </c>
      <c r="F23" s="1">
        <f t="shared" si="2"/>
        <v>93198</v>
      </c>
      <c r="G23" s="23">
        <f t="shared" si="1"/>
        <v>1.2504481406238117E-2</v>
      </c>
    </row>
    <row r="24" spans="1:7" x14ac:dyDescent="0.35">
      <c r="A24">
        <v>19</v>
      </c>
      <c r="B24" s="117">
        <v>97063</v>
      </c>
      <c r="C24" s="3">
        <f t="shared" si="0"/>
        <v>1.9997898276586802E-2</v>
      </c>
      <c r="D24" s="1">
        <v>89290</v>
      </c>
      <c r="E24" s="3">
        <v>1.2500000000000001E-2</v>
      </c>
      <c r="F24" s="1">
        <f t="shared" si="2"/>
        <v>94363</v>
      </c>
      <c r="G24" s="23">
        <f t="shared" si="1"/>
        <v>1.2500268246099702E-2</v>
      </c>
    </row>
    <row r="25" spans="1:7" x14ac:dyDescent="0.35">
      <c r="A25">
        <v>20</v>
      </c>
      <c r="B25" s="117">
        <v>99004</v>
      </c>
      <c r="C25" s="3">
        <f t="shared" si="0"/>
        <v>1.9997321327385305E-2</v>
      </c>
      <c r="D25" s="1">
        <v>90406</v>
      </c>
      <c r="E25" s="3">
        <v>1.2500000000000001E-2</v>
      </c>
      <c r="F25" s="1">
        <f t="shared" si="2"/>
        <v>95543</v>
      </c>
      <c r="G25" s="23">
        <f t="shared" si="1"/>
        <v>1.2504901285461462E-2</v>
      </c>
    </row>
    <row r="26" spans="1:7" x14ac:dyDescent="0.35">
      <c r="A26">
        <v>21</v>
      </c>
      <c r="B26" s="117">
        <v>100985</v>
      </c>
      <c r="C26" s="3">
        <f t="shared" si="0"/>
        <v>2.0009292553836208E-2</v>
      </c>
      <c r="D26" s="1">
        <v>91536</v>
      </c>
      <c r="E26" s="3">
        <v>1.2500000000000001E-2</v>
      </c>
      <c r="F26" s="1">
        <f t="shared" si="2"/>
        <v>96737</v>
      </c>
      <c r="G26" s="23">
        <f t="shared" si="1"/>
        <v>1.2496990883685879E-2</v>
      </c>
    </row>
    <row r="27" spans="1:7" x14ac:dyDescent="0.35">
      <c r="A27">
        <v>22</v>
      </c>
      <c r="B27" s="117">
        <v>103004</v>
      </c>
      <c r="C27" s="3">
        <f t="shared" si="0"/>
        <v>1.9993068277466951E-2</v>
      </c>
      <c r="D27" s="1">
        <v>92680</v>
      </c>
      <c r="E27" s="3">
        <v>1.2500000000000001E-2</v>
      </c>
      <c r="F27" s="1">
        <f t="shared" si="2"/>
        <v>97946</v>
      </c>
      <c r="G27" s="23">
        <f t="shared" si="1"/>
        <v>1.2497803322410246E-2</v>
      </c>
    </row>
    <row r="28" spans="1:7" x14ac:dyDescent="0.35">
      <c r="A28">
        <v>23</v>
      </c>
      <c r="B28" s="117">
        <v>105064</v>
      </c>
      <c r="C28" s="3">
        <f t="shared" si="0"/>
        <v>1.9999223331132771E-2</v>
      </c>
      <c r="D28" s="1">
        <v>93839</v>
      </c>
      <c r="E28" s="3">
        <v>1.2500000000000001E-2</v>
      </c>
      <c r="F28" s="1">
        <f t="shared" si="2"/>
        <v>99170</v>
      </c>
      <c r="G28" s="23">
        <f t="shared" si="1"/>
        <v>1.249668184509832E-2</v>
      </c>
    </row>
    <row r="29" spans="1:7" x14ac:dyDescent="0.35">
      <c r="A29">
        <v>24</v>
      </c>
      <c r="B29" s="117">
        <v>107166</v>
      </c>
      <c r="C29" s="3">
        <f t="shared" si="0"/>
        <v>2.0006852965811315E-2</v>
      </c>
      <c r="D29" s="1">
        <v>95011</v>
      </c>
      <c r="E29" s="3">
        <v>1.2500000000000001E-2</v>
      </c>
      <c r="F29" s="1">
        <f t="shared" si="2"/>
        <v>100410</v>
      </c>
      <c r="G29" s="23">
        <f t="shared" si="1"/>
        <v>1.2503781385499646E-2</v>
      </c>
    </row>
    <row r="30" spans="1:7" x14ac:dyDescent="0.35">
      <c r="A30">
        <v>25</v>
      </c>
      <c r="B30" s="117">
        <v>109308</v>
      </c>
      <c r="C30" s="3">
        <f t="shared" si="0"/>
        <v>1.9987682660545323E-2</v>
      </c>
      <c r="D30" s="1">
        <v>96199</v>
      </c>
      <c r="E30" s="3">
        <v>1.2500000000000001E-2</v>
      </c>
      <c r="F30" s="1">
        <f t="shared" si="2"/>
        <v>101665</v>
      </c>
      <c r="G30" s="23">
        <f t="shared" si="1"/>
        <v>1.2498755104073299E-2</v>
      </c>
    </row>
    <row r="31" spans="1:7" x14ac:dyDescent="0.35">
      <c r="A31">
        <v>26</v>
      </c>
      <c r="B31" s="117">
        <v>111495</v>
      </c>
      <c r="C31" s="3">
        <f t="shared" si="0"/>
        <v>2.0007684707432211E-2</v>
      </c>
      <c r="D31" s="1">
        <v>97401</v>
      </c>
      <c r="E31" s="3">
        <v>1.2500000000000001E-2</v>
      </c>
      <c r="F31" s="1">
        <f t="shared" si="2"/>
        <v>102936</v>
      </c>
      <c r="G31" s="23">
        <f t="shared" si="1"/>
        <v>1.2501844292529386E-2</v>
      </c>
    </row>
    <row r="32" spans="1:7" x14ac:dyDescent="0.35">
      <c r="A32">
        <v>27</v>
      </c>
      <c r="B32" s="117">
        <v>113725</v>
      </c>
      <c r="C32" s="3">
        <f t="shared" si="0"/>
        <v>2.0000896901206332E-2</v>
      </c>
      <c r="D32" s="1">
        <v>98619</v>
      </c>
      <c r="E32" s="3">
        <v>1.2500000000000001E-2</v>
      </c>
      <c r="F32" s="1">
        <f t="shared" si="2"/>
        <v>104223</v>
      </c>
      <c r="G32" s="23">
        <f t="shared" si="1"/>
        <v>1.2502914432268595E-2</v>
      </c>
    </row>
    <row r="33" spans="1:7" x14ac:dyDescent="0.35">
      <c r="A33">
        <v>28</v>
      </c>
      <c r="B33" s="117">
        <v>116000</v>
      </c>
      <c r="C33" s="3">
        <f t="shared" si="0"/>
        <v>2.0004396570674873E-2</v>
      </c>
      <c r="D33" s="1">
        <v>99852</v>
      </c>
      <c r="E33" s="3">
        <v>1.2500000000000001E-2</v>
      </c>
      <c r="F33" s="1">
        <f t="shared" si="2"/>
        <v>105526</v>
      </c>
      <c r="G33" s="23">
        <f t="shared" si="1"/>
        <v>1.2502038897364306E-2</v>
      </c>
    </row>
    <row r="34" spans="1:7" x14ac:dyDescent="0.35">
      <c r="A34">
        <v>29</v>
      </c>
      <c r="B34" s="117">
        <v>118319</v>
      </c>
      <c r="C34" s="3">
        <f t="shared" si="0"/>
        <v>1.9991379310344826E-2</v>
      </c>
      <c r="D34" s="1">
        <v>101100</v>
      </c>
      <c r="E34" s="3">
        <v>1.2500000000000001E-2</v>
      </c>
      <c r="F34" s="1">
        <f t="shared" si="2"/>
        <v>106845</v>
      </c>
      <c r="G34" s="23">
        <f t="shared" si="1"/>
        <v>1.2499289274681122E-2</v>
      </c>
    </row>
    <row r="35" spans="1:7" x14ac:dyDescent="0.35">
      <c r="A35">
        <v>30</v>
      </c>
      <c r="B35" s="117">
        <v>120686</v>
      </c>
      <c r="C35" s="3">
        <f t="shared" si="0"/>
        <v>2.0005240071332583E-2</v>
      </c>
      <c r="D35" s="1">
        <v>102365</v>
      </c>
      <c r="E35" s="3">
        <v>1.2500000000000001E-2</v>
      </c>
      <c r="F35" s="1">
        <f t="shared" si="2"/>
        <v>108181</v>
      </c>
      <c r="G35" s="23">
        <f t="shared" si="1"/>
        <v>1.2504094716645608E-2</v>
      </c>
    </row>
    <row r="36" spans="1:7" x14ac:dyDescent="0.35">
      <c r="B36" t="s">
        <v>73</v>
      </c>
      <c r="D36" s="131" t="s">
        <v>79</v>
      </c>
      <c r="F36" s="131" t="s">
        <v>79</v>
      </c>
    </row>
  </sheetData>
  <mergeCells count="2">
    <mergeCell ref="A1:G1"/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9"/>
  <sheetViews>
    <sheetView topLeftCell="A16" workbookViewId="0">
      <selection activeCell="F32" sqref="F32"/>
    </sheetView>
  </sheetViews>
  <sheetFormatPr defaultRowHeight="14.5" x14ac:dyDescent="0.35"/>
  <cols>
    <col min="1" max="1" width="6.26953125" customWidth="1"/>
    <col min="2" max="3" width="10.1796875" hidden="1" customWidth="1"/>
    <col min="4" max="4" width="13.1796875" customWidth="1"/>
    <col min="5" max="7" width="11.7265625" customWidth="1"/>
    <col min="9" max="9" width="17.81640625" customWidth="1"/>
    <col min="10" max="10" width="11.7265625" customWidth="1"/>
  </cols>
  <sheetData>
    <row r="1" spans="1:10" x14ac:dyDescent="0.35">
      <c r="A1" s="254" t="s">
        <v>7</v>
      </c>
      <c r="B1" s="254"/>
      <c r="C1" s="254"/>
      <c r="D1" s="254"/>
      <c r="E1" s="254"/>
      <c r="F1" s="254"/>
      <c r="G1" s="254"/>
    </row>
    <row r="2" spans="1:10" x14ac:dyDescent="0.35">
      <c r="A2" s="256" t="s">
        <v>38</v>
      </c>
      <c r="B2" s="256"/>
      <c r="C2" s="256"/>
      <c r="D2" s="256"/>
      <c r="E2" s="256"/>
      <c r="F2" s="256"/>
      <c r="G2" s="256"/>
    </row>
    <row r="3" spans="1:10" x14ac:dyDescent="0.35">
      <c r="A3" s="256"/>
      <c r="B3" s="256"/>
      <c r="C3" s="256"/>
      <c r="D3" s="256"/>
      <c r="E3" s="256"/>
      <c r="F3" s="256"/>
      <c r="G3" s="256"/>
    </row>
    <row r="4" spans="1:10" x14ac:dyDescent="0.35">
      <c r="A4" s="36" t="s">
        <v>8</v>
      </c>
      <c r="B4" s="68" t="s">
        <v>9</v>
      </c>
      <c r="C4" s="68" t="s">
        <v>57</v>
      </c>
      <c r="D4" s="42" t="s">
        <v>84</v>
      </c>
      <c r="E4" s="42" t="s">
        <v>86</v>
      </c>
      <c r="F4" s="187" t="s">
        <v>98</v>
      </c>
      <c r="G4" s="187" t="s">
        <v>92</v>
      </c>
    </row>
    <row r="5" spans="1:10" x14ac:dyDescent="0.35">
      <c r="A5">
        <v>0</v>
      </c>
      <c r="B5" s="1">
        <v>18068</v>
      </c>
      <c r="C5" s="1"/>
      <c r="D5" s="1">
        <v>23700</v>
      </c>
      <c r="E5" s="3"/>
      <c r="F5" s="1">
        <f>ROUND(25359/1.0125,0)</f>
        <v>25046</v>
      </c>
      <c r="G5" s="3"/>
      <c r="I5" s="1"/>
    </row>
    <row r="6" spans="1:10" x14ac:dyDescent="0.35">
      <c r="A6">
        <v>1</v>
      </c>
      <c r="B6" s="1">
        <v>18424</v>
      </c>
      <c r="C6" s="3">
        <f>(B6-B5)/B5</f>
        <v>1.9703342926721275E-2</v>
      </c>
      <c r="D6" s="1">
        <v>23996</v>
      </c>
      <c r="E6" s="3">
        <v>1.2500000000000001E-2</v>
      </c>
      <c r="F6" s="1">
        <f>ROUND(D5*1.07,0)</f>
        <v>25359</v>
      </c>
      <c r="G6" s="3">
        <f>(F6-F5)/F5</f>
        <v>1.2497005509861854E-2</v>
      </c>
      <c r="I6" s="1"/>
      <c r="J6" s="3"/>
    </row>
    <row r="7" spans="1:10" x14ac:dyDescent="0.35">
      <c r="A7">
        <v>2</v>
      </c>
      <c r="B7" s="1">
        <v>18700</v>
      </c>
      <c r="C7" s="3">
        <f t="shared" ref="C7:C35" si="0">(B7-B6)/B6</f>
        <v>1.4980460269214069E-2</v>
      </c>
      <c r="D7" s="1">
        <v>24296</v>
      </c>
      <c r="E7" s="3">
        <v>1.2500000000000001E-2</v>
      </c>
      <c r="F7" s="1">
        <f t="shared" ref="F7:F35" si="1">ROUND(F6*1.0125,0)</f>
        <v>25676</v>
      </c>
      <c r="G7" s="3">
        <f t="shared" ref="G7:G35" si="2">(F7-F6)/F6</f>
        <v>1.2500492921645175E-2</v>
      </c>
      <c r="I7" s="1"/>
      <c r="J7" s="3"/>
    </row>
    <row r="8" spans="1:10" x14ac:dyDescent="0.35">
      <c r="A8">
        <v>3</v>
      </c>
      <c r="B8" s="1">
        <v>18901</v>
      </c>
      <c r="C8" s="3">
        <f t="shared" si="0"/>
        <v>1.0748663101604277E-2</v>
      </c>
      <c r="D8" s="1">
        <v>24600</v>
      </c>
      <c r="E8" s="3">
        <v>1.2500000000000001E-2</v>
      </c>
      <c r="F8" s="1">
        <f t="shared" si="1"/>
        <v>25997</v>
      </c>
      <c r="G8" s="3">
        <f t="shared" si="2"/>
        <v>1.2501947343823025E-2</v>
      </c>
      <c r="I8" s="1"/>
      <c r="J8" s="3"/>
    </row>
    <row r="9" spans="1:10" x14ac:dyDescent="0.35">
      <c r="A9">
        <v>4</v>
      </c>
      <c r="B9" s="1">
        <v>19085</v>
      </c>
      <c r="C9" s="3">
        <f t="shared" si="0"/>
        <v>9.7349346595418228E-3</v>
      </c>
      <c r="D9" s="1">
        <v>24908</v>
      </c>
      <c r="E9" s="3">
        <v>1.2500000000000001E-2</v>
      </c>
      <c r="F9" s="1">
        <f t="shared" si="1"/>
        <v>26322</v>
      </c>
      <c r="G9" s="3">
        <f t="shared" si="2"/>
        <v>1.2501442474131631E-2</v>
      </c>
      <c r="I9" s="1"/>
      <c r="J9" s="3"/>
    </row>
    <row r="10" spans="1:10" x14ac:dyDescent="0.35">
      <c r="A10">
        <v>5</v>
      </c>
      <c r="B10" s="1">
        <v>19271</v>
      </c>
      <c r="C10" s="3">
        <f t="shared" si="0"/>
        <v>9.7458737228189683E-3</v>
      </c>
      <c r="D10" s="1">
        <v>25219</v>
      </c>
      <c r="E10" s="3">
        <v>1.2500000000000001E-2</v>
      </c>
      <c r="F10" s="1">
        <f t="shared" si="1"/>
        <v>26651</v>
      </c>
      <c r="G10" s="3">
        <f t="shared" si="2"/>
        <v>1.2499050224147101E-2</v>
      </c>
      <c r="I10" s="1"/>
      <c r="J10" s="3"/>
    </row>
    <row r="11" spans="1:10" x14ac:dyDescent="0.35">
      <c r="A11">
        <v>6</v>
      </c>
      <c r="B11" s="1">
        <v>19457</v>
      </c>
      <c r="C11" s="3">
        <f t="shared" si="0"/>
        <v>9.6518084167920709E-3</v>
      </c>
      <c r="D11" s="1">
        <v>25534</v>
      </c>
      <c r="E11" s="3">
        <v>1.2500000000000001E-2</v>
      </c>
      <c r="F11" s="1">
        <f t="shared" si="1"/>
        <v>26984</v>
      </c>
      <c r="G11" s="3">
        <f t="shared" si="2"/>
        <v>1.2494840718922366E-2</v>
      </c>
      <c r="I11" s="1"/>
      <c r="J11" s="3"/>
    </row>
    <row r="12" spans="1:10" x14ac:dyDescent="0.35">
      <c r="A12">
        <v>7</v>
      </c>
      <c r="B12" s="1">
        <v>19829</v>
      </c>
      <c r="C12" s="3">
        <f t="shared" si="0"/>
        <v>1.9119083106337052E-2</v>
      </c>
      <c r="D12" s="1">
        <v>25853</v>
      </c>
      <c r="E12" s="3">
        <v>1.2500000000000001E-2</v>
      </c>
      <c r="F12" s="1">
        <f t="shared" si="1"/>
        <v>27321</v>
      </c>
      <c r="G12" s="3">
        <f t="shared" si="2"/>
        <v>1.2488882300622591E-2</v>
      </c>
      <c r="I12" s="1"/>
      <c r="J12" s="3"/>
    </row>
    <row r="13" spans="1:10" x14ac:dyDescent="0.35">
      <c r="A13">
        <v>8</v>
      </c>
      <c r="B13" s="1">
        <v>20167</v>
      </c>
      <c r="C13" s="3">
        <f t="shared" si="0"/>
        <v>1.7045741086287761E-2</v>
      </c>
      <c r="D13" s="1">
        <v>26176</v>
      </c>
      <c r="E13" s="3">
        <v>1.2500000000000001E-2</v>
      </c>
      <c r="F13" s="1">
        <f t="shared" si="1"/>
        <v>27663</v>
      </c>
      <c r="G13" s="3">
        <f t="shared" si="2"/>
        <v>1.2517843417151642E-2</v>
      </c>
      <c r="I13" s="1"/>
      <c r="J13" s="3"/>
    </row>
    <row r="14" spans="1:10" x14ac:dyDescent="0.35">
      <c r="A14">
        <v>9</v>
      </c>
      <c r="B14" s="1">
        <v>20476</v>
      </c>
      <c r="C14" s="3">
        <f t="shared" si="0"/>
        <v>1.5322060792383596E-2</v>
      </c>
      <c r="D14" s="1">
        <v>26503</v>
      </c>
      <c r="E14" s="3">
        <v>1.2500000000000001E-2</v>
      </c>
      <c r="F14" s="1">
        <f t="shared" si="1"/>
        <v>28009</v>
      </c>
      <c r="G14" s="3">
        <f t="shared" si="2"/>
        <v>1.2507681740953621E-2</v>
      </c>
      <c r="I14" s="1"/>
      <c r="J14" s="3"/>
    </row>
    <row r="15" spans="1:10" x14ac:dyDescent="0.35">
      <c r="A15">
        <v>10</v>
      </c>
      <c r="B15" s="1">
        <v>20816</v>
      </c>
      <c r="C15" s="3">
        <f t="shared" si="0"/>
        <v>1.6604805626098847E-2</v>
      </c>
      <c r="D15" s="1">
        <v>26834</v>
      </c>
      <c r="E15" s="3">
        <v>1.2500000000000001E-2</v>
      </c>
      <c r="F15" s="1">
        <f t="shared" si="1"/>
        <v>28359</v>
      </c>
      <c r="G15" s="3">
        <f t="shared" si="2"/>
        <v>1.2495983433896247E-2</v>
      </c>
      <c r="I15" s="1"/>
      <c r="J15" s="3"/>
    </row>
    <row r="16" spans="1:10" x14ac:dyDescent="0.35">
      <c r="A16">
        <v>11</v>
      </c>
      <c r="B16" s="1">
        <v>21196</v>
      </c>
      <c r="C16" s="3">
        <f t="shared" si="0"/>
        <v>1.8255188316679476E-2</v>
      </c>
      <c r="D16" s="1">
        <v>27169</v>
      </c>
      <c r="E16" s="3">
        <v>1.2500000000000001E-2</v>
      </c>
      <c r="F16" s="1">
        <f t="shared" si="1"/>
        <v>28713</v>
      </c>
      <c r="G16" s="3">
        <f t="shared" si="2"/>
        <v>1.2482809690045489E-2</v>
      </c>
      <c r="I16" s="1"/>
      <c r="J16" s="3"/>
    </row>
    <row r="17" spans="1:10" x14ac:dyDescent="0.35">
      <c r="A17">
        <v>12</v>
      </c>
      <c r="B17" s="1">
        <v>21769</v>
      </c>
      <c r="C17" s="3">
        <f t="shared" si="0"/>
        <v>2.7033402528779015E-2</v>
      </c>
      <c r="D17" s="1">
        <v>27509</v>
      </c>
      <c r="E17" s="3">
        <v>1.2500000000000001E-2</v>
      </c>
      <c r="F17" s="1">
        <f t="shared" si="1"/>
        <v>29072</v>
      </c>
      <c r="G17" s="3">
        <f t="shared" si="2"/>
        <v>1.2503047400132344E-2</v>
      </c>
      <c r="I17" s="1"/>
      <c r="J17" s="3"/>
    </row>
    <row r="18" spans="1:10" x14ac:dyDescent="0.35">
      <c r="A18">
        <v>13</v>
      </c>
      <c r="B18" s="1">
        <v>22757</v>
      </c>
      <c r="C18" s="3">
        <f t="shared" si="0"/>
        <v>4.5385640130460744E-2</v>
      </c>
      <c r="D18" s="1">
        <v>27853</v>
      </c>
      <c r="E18" s="3">
        <v>1.2500000000000001E-2</v>
      </c>
      <c r="F18" s="1">
        <f t="shared" si="1"/>
        <v>29435</v>
      </c>
      <c r="G18" s="3">
        <f t="shared" si="2"/>
        <v>1.2486241056686847E-2</v>
      </c>
      <c r="I18" s="1"/>
      <c r="J18" s="3"/>
    </row>
    <row r="19" spans="1:10" x14ac:dyDescent="0.35">
      <c r="A19">
        <v>14</v>
      </c>
      <c r="B19" s="1">
        <v>24637</v>
      </c>
      <c r="C19" s="3">
        <f t="shared" si="0"/>
        <v>8.2611943577800231E-2</v>
      </c>
      <c r="D19" s="1">
        <v>28201</v>
      </c>
      <c r="E19" s="3">
        <v>1.2500000000000001E-2</v>
      </c>
      <c r="F19" s="1">
        <f t="shared" si="1"/>
        <v>29803</v>
      </c>
      <c r="G19" s="3">
        <f t="shared" si="2"/>
        <v>1.2502123322575165E-2</v>
      </c>
      <c r="I19" s="1"/>
      <c r="J19" s="3"/>
    </row>
    <row r="20" spans="1:10" x14ac:dyDescent="0.35">
      <c r="A20">
        <v>15</v>
      </c>
      <c r="B20" s="1">
        <v>27045</v>
      </c>
      <c r="C20" s="3">
        <f t="shared" si="0"/>
        <v>9.7739172788894754E-2</v>
      </c>
      <c r="D20" s="1">
        <v>28554</v>
      </c>
      <c r="E20" s="3">
        <v>1.2500000000000001E-2</v>
      </c>
      <c r="F20" s="1">
        <f t="shared" si="1"/>
        <v>30176</v>
      </c>
      <c r="G20" s="3">
        <f t="shared" si="2"/>
        <v>1.2515518571955844E-2</v>
      </c>
      <c r="I20" s="1"/>
      <c r="J20" s="3"/>
    </row>
    <row r="21" spans="1:10" x14ac:dyDescent="0.35">
      <c r="A21">
        <v>16</v>
      </c>
      <c r="B21" s="1">
        <v>29664</v>
      </c>
      <c r="C21" s="3">
        <f t="shared" si="0"/>
        <v>9.6838602329450921E-2</v>
      </c>
      <c r="D21" s="1">
        <v>28911</v>
      </c>
      <c r="E21" s="3">
        <v>1.2500000000000001E-2</v>
      </c>
      <c r="F21" s="1">
        <f t="shared" si="1"/>
        <v>30553</v>
      </c>
      <c r="G21" s="3">
        <f t="shared" si="2"/>
        <v>1.2493372216330859E-2</v>
      </c>
      <c r="I21" s="1"/>
      <c r="J21" s="3"/>
    </row>
    <row r="22" spans="1:10" x14ac:dyDescent="0.35">
      <c r="A22">
        <v>17</v>
      </c>
      <c r="B22" s="1">
        <v>30109</v>
      </c>
      <c r="C22" s="3">
        <f t="shared" si="0"/>
        <v>1.5001348435814455E-2</v>
      </c>
      <c r="D22" s="1">
        <v>29272</v>
      </c>
      <c r="E22" s="3">
        <v>1.2500000000000001E-2</v>
      </c>
      <c r="F22" s="1">
        <f t="shared" si="1"/>
        <v>30935</v>
      </c>
      <c r="G22" s="3">
        <f t="shared" si="2"/>
        <v>1.2502863875887801E-2</v>
      </c>
      <c r="I22" s="1"/>
      <c r="J22" s="3"/>
    </row>
    <row r="23" spans="1:10" x14ac:dyDescent="0.35">
      <c r="A23">
        <v>18</v>
      </c>
      <c r="B23" s="1">
        <v>30260</v>
      </c>
      <c r="C23" s="3">
        <f t="shared" si="0"/>
        <v>5.0151117606031421E-3</v>
      </c>
      <c r="D23" s="1">
        <v>29638</v>
      </c>
      <c r="E23" s="3">
        <v>1.2500000000000001E-2</v>
      </c>
      <c r="F23" s="1">
        <f t="shared" si="1"/>
        <v>31322</v>
      </c>
      <c r="G23" s="3">
        <f t="shared" si="2"/>
        <v>1.2510101826410215E-2</v>
      </c>
      <c r="I23" s="1"/>
      <c r="J23" s="3"/>
    </row>
    <row r="24" spans="1:10" x14ac:dyDescent="0.35">
      <c r="A24">
        <v>19</v>
      </c>
      <c r="B24" s="1">
        <v>30866</v>
      </c>
      <c r="C24" s="3">
        <f t="shared" si="0"/>
        <v>2.0026437541308659E-2</v>
      </c>
      <c r="D24" s="1">
        <v>30008</v>
      </c>
      <c r="E24" s="3">
        <v>1.2500000000000001E-2</v>
      </c>
      <c r="F24" s="1">
        <f t="shared" si="1"/>
        <v>31714</v>
      </c>
      <c r="G24" s="3">
        <f t="shared" si="2"/>
        <v>1.2515165059702446E-2</v>
      </c>
      <c r="I24" s="1"/>
      <c r="J24" s="3"/>
    </row>
    <row r="25" spans="1:10" x14ac:dyDescent="0.35">
      <c r="A25">
        <v>20</v>
      </c>
      <c r="B25" s="1">
        <v>31483</v>
      </c>
      <c r="C25" s="3">
        <f t="shared" si="0"/>
        <v>1.9989632605455842E-2</v>
      </c>
      <c r="D25" s="1">
        <v>30383</v>
      </c>
      <c r="E25" s="3">
        <v>1.2500000000000001E-2</v>
      </c>
      <c r="F25" s="1">
        <f t="shared" si="1"/>
        <v>32110</v>
      </c>
      <c r="G25" s="3">
        <f t="shared" si="2"/>
        <v>1.2486598978369174E-2</v>
      </c>
      <c r="I25" s="1"/>
      <c r="J25" s="3"/>
    </row>
    <row r="26" spans="1:10" x14ac:dyDescent="0.35">
      <c r="A26">
        <v>21</v>
      </c>
      <c r="B26" s="1">
        <v>32113</v>
      </c>
      <c r="C26" s="3">
        <f t="shared" si="0"/>
        <v>2.0010799479083949E-2</v>
      </c>
      <c r="D26" s="1">
        <v>30763</v>
      </c>
      <c r="E26" s="3">
        <v>1.2500000000000001E-2</v>
      </c>
      <c r="F26" s="1">
        <f t="shared" si="1"/>
        <v>32511</v>
      </c>
      <c r="G26" s="3">
        <f t="shared" si="2"/>
        <v>1.2488321395203986E-2</v>
      </c>
      <c r="I26" s="1"/>
      <c r="J26" s="3"/>
    </row>
    <row r="27" spans="1:10" x14ac:dyDescent="0.35">
      <c r="A27">
        <v>22</v>
      </c>
      <c r="B27" s="1">
        <v>32755</v>
      </c>
      <c r="C27" s="3">
        <f t="shared" si="0"/>
        <v>1.9991903590446235E-2</v>
      </c>
      <c r="D27" s="1">
        <v>31148</v>
      </c>
      <c r="E27" s="3">
        <v>1.2500000000000001E-2</v>
      </c>
      <c r="F27" s="1">
        <f t="shared" si="1"/>
        <v>32917</v>
      </c>
      <c r="G27" s="3">
        <f t="shared" si="2"/>
        <v>1.2488080957214482E-2</v>
      </c>
      <c r="I27" s="1"/>
      <c r="J27" s="3"/>
    </row>
    <row r="28" spans="1:10" x14ac:dyDescent="0.35">
      <c r="A28">
        <v>23</v>
      </c>
      <c r="B28" s="1">
        <v>33410</v>
      </c>
      <c r="C28" s="3">
        <f t="shared" si="0"/>
        <v>1.9996947030987637E-2</v>
      </c>
      <c r="D28" s="1">
        <v>31537</v>
      </c>
      <c r="E28" s="3">
        <v>1.2500000000000001E-2</v>
      </c>
      <c r="F28" s="1">
        <f t="shared" si="1"/>
        <v>33328</v>
      </c>
      <c r="G28" s="3">
        <f t="shared" si="2"/>
        <v>1.2485949509372056E-2</v>
      </c>
      <c r="I28" s="1"/>
      <c r="J28" s="3"/>
    </row>
    <row r="29" spans="1:10" x14ac:dyDescent="0.35">
      <c r="A29" s="12">
        <v>24</v>
      </c>
      <c r="B29" s="1">
        <v>34078</v>
      </c>
      <c r="C29" s="3">
        <f t="shared" si="0"/>
        <v>1.9994013768332833E-2</v>
      </c>
      <c r="D29" s="1">
        <v>31931</v>
      </c>
      <c r="E29" s="3">
        <v>1.2500000000000001E-2</v>
      </c>
      <c r="F29" s="1">
        <f t="shared" si="1"/>
        <v>33745</v>
      </c>
      <c r="G29" s="3">
        <f t="shared" si="2"/>
        <v>1.2512001920307249E-2</v>
      </c>
      <c r="I29" s="1"/>
      <c r="J29" s="3"/>
    </row>
    <row r="30" spans="1:10" x14ac:dyDescent="0.35">
      <c r="A30">
        <v>25</v>
      </c>
      <c r="B30" s="1">
        <v>34759</v>
      </c>
      <c r="C30" s="3">
        <f t="shared" si="0"/>
        <v>1.9983567110745937E-2</v>
      </c>
      <c r="D30" s="1">
        <v>32330</v>
      </c>
      <c r="E30" s="3">
        <v>1.2500000000000001E-2</v>
      </c>
      <c r="F30" s="1">
        <f t="shared" si="1"/>
        <v>34167</v>
      </c>
      <c r="G30" s="3">
        <f t="shared" si="2"/>
        <v>1.2505556378722773E-2</v>
      </c>
      <c r="I30" s="1"/>
      <c r="J30" s="3"/>
    </row>
    <row r="31" spans="1:10" x14ac:dyDescent="0.35">
      <c r="A31">
        <v>26</v>
      </c>
      <c r="B31" s="1">
        <v>35455</v>
      </c>
      <c r="C31" s="3">
        <f t="shared" si="0"/>
        <v>2.0023591012399665E-2</v>
      </c>
      <c r="D31" s="1">
        <v>32734</v>
      </c>
      <c r="E31" s="3">
        <v>1.2500000000000001E-2</v>
      </c>
      <c r="F31" s="1">
        <f t="shared" si="1"/>
        <v>34594</v>
      </c>
      <c r="G31" s="3">
        <f t="shared" si="2"/>
        <v>1.2497439049375128E-2</v>
      </c>
      <c r="I31" s="1"/>
      <c r="J31" s="3"/>
    </row>
    <row r="32" spans="1:10" x14ac:dyDescent="0.35">
      <c r="A32">
        <v>27</v>
      </c>
      <c r="B32" s="1">
        <v>36164</v>
      </c>
      <c r="C32" s="3">
        <f t="shared" si="0"/>
        <v>1.9997179523339445E-2</v>
      </c>
      <c r="D32" s="1">
        <v>33143</v>
      </c>
      <c r="E32" s="3">
        <v>1.2500000000000001E-2</v>
      </c>
      <c r="F32" s="1">
        <f t="shared" si="1"/>
        <v>35026</v>
      </c>
      <c r="G32" s="3">
        <f t="shared" si="2"/>
        <v>1.2487714632595247E-2</v>
      </c>
      <c r="I32" s="1"/>
      <c r="J32" s="3"/>
    </row>
    <row r="33" spans="1:10" x14ac:dyDescent="0.35">
      <c r="A33">
        <v>28</v>
      </c>
      <c r="B33" s="1">
        <v>36887</v>
      </c>
      <c r="C33" s="3">
        <f t="shared" si="0"/>
        <v>1.9992257493640083E-2</v>
      </c>
      <c r="D33" s="1">
        <v>33557</v>
      </c>
      <c r="E33" s="3">
        <v>1.2500000000000001E-2</v>
      </c>
      <c r="F33" s="1">
        <f t="shared" si="1"/>
        <v>35464</v>
      </c>
      <c r="G33" s="3">
        <f t="shared" si="2"/>
        <v>1.2504996288471421E-2</v>
      </c>
      <c r="I33" s="1"/>
      <c r="J33" s="3"/>
    </row>
    <row r="34" spans="1:10" x14ac:dyDescent="0.35">
      <c r="A34">
        <v>29</v>
      </c>
      <c r="B34" s="1">
        <v>37625</v>
      </c>
      <c r="C34" s="3">
        <f t="shared" si="0"/>
        <v>2.0007048553691002E-2</v>
      </c>
      <c r="D34" s="1">
        <v>33976</v>
      </c>
      <c r="E34" s="3">
        <v>1.2500000000000001E-2</v>
      </c>
      <c r="F34" s="1">
        <f t="shared" si="1"/>
        <v>35907</v>
      </c>
      <c r="G34" s="3">
        <f t="shared" si="2"/>
        <v>1.2491540717347168E-2</v>
      </c>
      <c r="I34" s="1"/>
      <c r="J34" s="3"/>
    </row>
    <row r="35" spans="1:10" x14ac:dyDescent="0.35">
      <c r="A35">
        <v>30</v>
      </c>
      <c r="B35" s="1">
        <v>38378</v>
      </c>
      <c r="C35" s="3">
        <f t="shared" si="0"/>
        <v>2.0013289036544851E-2</v>
      </c>
      <c r="D35" s="1">
        <v>34401</v>
      </c>
      <c r="E35" s="3">
        <v>1.2500000000000001E-2</v>
      </c>
      <c r="F35" s="1">
        <f t="shared" si="1"/>
        <v>36356</v>
      </c>
      <c r="G35" s="3">
        <f t="shared" si="2"/>
        <v>1.2504525579970479E-2</v>
      </c>
      <c r="I35" s="1"/>
      <c r="J35" s="3"/>
    </row>
    <row r="36" spans="1:10" x14ac:dyDescent="0.35">
      <c r="D36" s="131" t="s">
        <v>79</v>
      </c>
      <c r="F36" s="131" t="s">
        <v>79</v>
      </c>
    </row>
    <row r="37" spans="1:10" x14ac:dyDescent="0.35">
      <c r="D37" s="51"/>
      <c r="I37" s="120"/>
    </row>
    <row r="38" spans="1:10" x14ac:dyDescent="0.35">
      <c r="D38" s="51"/>
    </row>
    <row r="39" spans="1:10" x14ac:dyDescent="0.35">
      <c r="D39" s="3"/>
    </row>
  </sheetData>
  <mergeCells count="2">
    <mergeCell ref="A1:G1"/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8"/>
  <sheetViews>
    <sheetView workbookViewId="0">
      <selection activeCell="F6" sqref="F6"/>
    </sheetView>
  </sheetViews>
  <sheetFormatPr defaultRowHeight="14.5" x14ac:dyDescent="0.35"/>
  <cols>
    <col min="1" max="1" width="5.453125" customWidth="1"/>
    <col min="2" max="3" width="10.1796875" hidden="1" customWidth="1"/>
    <col min="4" max="4" width="13.26953125" customWidth="1"/>
    <col min="5" max="5" width="11.26953125" customWidth="1"/>
    <col min="6" max="6" width="10.7265625" bestFit="1" customWidth="1"/>
  </cols>
  <sheetData>
    <row r="1" spans="1:7" x14ac:dyDescent="0.35">
      <c r="A1" s="254" t="s">
        <v>7</v>
      </c>
      <c r="B1" s="254"/>
      <c r="C1" s="254"/>
      <c r="D1" s="254"/>
      <c r="E1" s="254"/>
      <c r="F1" s="254"/>
      <c r="G1" s="254"/>
    </row>
    <row r="2" spans="1:7" x14ac:dyDescent="0.35">
      <c r="A2" s="256" t="s">
        <v>39</v>
      </c>
      <c r="B2" s="256"/>
      <c r="C2" s="256"/>
      <c r="D2" s="256"/>
      <c r="E2" s="256"/>
      <c r="F2" s="256"/>
      <c r="G2" s="256"/>
    </row>
    <row r="3" spans="1:7" x14ac:dyDescent="0.35">
      <c r="A3" s="256"/>
      <c r="B3" s="256"/>
      <c r="C3" s="256"/>
      <c r="D3" s="256"/>
      <c r="E3" s="256"/>
      <c r="F3" s="256"/>
      <c r="G3" s="256"/>
    </row>
    <row r="4" spans="1:7" x14ac:dyDescent="0.35">
      <c r="A4" s="29" t="s">
        <v>8</v>
      </c>
      <c r="B4" s="42" t="s">
        <v>9</v>
      </c>
      <c r="C4" s="42" t="s">
        <v>57</v>
      </c>
      <c r="D4" s="42" t="s">
        <v>10</v>
      </c>
      <c r="E4" s="42" t="s">
        <v>66</v>
      </c>
      <c r="F4" s="187" t="s">
        <v>85</v>
      </c>
      <c r="G4" s="187" t="s">
        <v>86</v>
      </c>
    </row>
    <row r="5" spans="1:7" x14ac:dyDescent="0.35">
      <c r="A5">
        <v>0</v>
      </c>
      <c r="B5" s="1">
        <v>35578</v>
      </c>
      <c r="C5" s="1"/>
      <c r="D5" s="1">
        <v>37500</v>
      </c>
      <c r="E5" s="3"/>
      <c r="F5" s="195">
        <f>ROUND(39375/1.0125,0)</f>
        <v>38889</v>
      </c>
    </row>
    <row r="6" spans="1:7" x14ac:dyDescent="0.35">
      <c r="A6">
        <v>1</v>
      </c>
      <c r="B6" s="1">
        <v>36279</v>
      </c>
      <c r="C6" s="3">
        <f>(B6-B5)/B5</f>
        <v>1.9703187362977121E-2</v>
      </c>
      <c r="D6" s="1">
        <v>37969</v>
      </c>
      <c r="E6" s="3">
        <v>1.2500000000000001E-2</v>
      </c>
      <c r="F6" s="195">
        <f>ROUND(D5*1.05,0)</f>
        <v>39375</v>
      </c>
      <c r="G6" s="23">
        <f>(F6-F5)/F5</f>
        <v>1.2497107151122426E-2</v>
      </c>
    </row>
    <row r="7" spans="1:7" x14ac:dyDescent="0.35">
      <c r="A7">
        <v>2</v>
      </c>
      <c r="B7" s="1">
        <v>36730</v>
      </c>
      <c r="C7" s="3">
        <f t="shared" ref="C7:C35" si="0">(B7-B6)/B6</f>
        <v>1.2431434163014416E-2</v>
      </c>
      <c r="D7" s="1">
        <v>38444</v>
      </c>
      <c r="E7" s="3">
        <v>1.2500000000000001E-2</v>
      </c>
      <c r="F7" s="195">
        <f t="shared" ref="F7:F35" si="1">ROUND(D6*1.05,0)</f>
        <v>39867</v>
      </c>
      <c r="G7" s="23">
        <f t="shared" ref="G7:G35" si="2">(F7-F6)/F6</f>
        <v>1.2495238095238096E-2</v>
      </c>
    </row>
    <row r="8" spans="1:7" x14ac:dyDescent="0.35">
      <c r="A8">
        <v>3</v>
      </c>
      <c r="B8" s="1">
        <v>37208</v>
      </c>
      <c r="C8" s="3">
        <f t="shared" si="0"/>
        <v>1.3013885107541518E-2</v>
      </c>
      <c r="D8" s="1">
        <v>38925</v>
      </c>
      <c r="E8" s="3">
        <v>1.2500000000000001E-2</v>
      </c>
      <c r="F8" s="195">
        <f t="shared" si="1"/>
        <v>40366</v>
      </c>
      <c r="G8" s="23">
        <f t="shared" si="2"/>
        <v>1.2516617754032157E-2</v>
      </c>
    </row>
    <row r="9" spans="1:7" x14ac:dyDescent="0.35">
      <c r="A9">
        <v>4</v>
      </c>
      <c r="B9" s="1">
        <v>37495</v>
      </c>
      <c r="C9" s="3">
        <f t="shared" si="0"/>
        <v>7.7133949688239084E-3</v>
      </c>
      <c r="D9" s="1">
        <v>39412</v>
      </c>
      <c r="E9" s="3">
        <v>1.2500000000000001E-2</v>
      </c>
      <c r="F9" s="195">
        <f t="shared" si="1"/>
        <v>40871</v>
      </c>
      <c r="G9" s="23">
        <f t="shared" si="2"/>
        <v>1.2510528662735967E-2</v>
      </c>
    </row>
    <row r="10" spans="1:7" x14ac:dyDescent="0.35">
      <c r="A10">
        <v>5</v>
      </c>
      <c r="B10" s="1">
        <v>37923</v>
      </c>
      <c r="C10" s="3">
        <f t="shared" si="0"/>
        <v>1.1414855314041872E-2</v>
      </c>
      <c r="D10" s="1">
        <v>39905</v>
      </c>
      <c r="E10" s="3">
        <v>1.2500000000000001E-2</v>
      </c>
      <c r="F10" s="195">
        <f t="shared" si="1"/>
        <v>41383</v>
      </c>
      <c r="G10" s="23">
        <f t="shared" si="2"/>
        <v>1.2527219789092511E-2</v>
      </c>
    </row>
    <row r="11" spans="1:7" x14ac:dyDescent="0.35">
      <c r="A11">
        <v>6</v>
      </c>
      <c r="B11" s="1">
        <v>38524</v>
      </c>
      <c r="C11" s="3">
        <f t="shared" si="0"/>
        <v>1.5847902328402289E-2</v>
      </c>
      <c r="D11" s="1">
        <v>40404</v>
      </c>
      <c r="E11" s="3">
        <v>1.2500000000000001E-2</v>
      </c>
      <c r="F11" s="195">
        <f t="shared" si="1"/>
        <v>41900</v>
      </c>
      <c r="G11" s="23">
        <f t="shared" si="2"/>
        <v>1.2493052702800668E-2</v>
      </c>
    </row>
    <row r="12" spans="1:7" x14ac:dyDescent="0.35">
      <c r="A12">
        <v>7</v>
      </c>
      <c r="B12" s="1">
        <v>39133</v>
      </c>
      <c r="C12" s="3">
        <f t="shared" si="0"/>
        <v>1.580832727650296E-2</v>
      </c>
      <c r="D12" s="1">
        <v>40909</v>
      </c>
      <c r="E12" s="3">
        <v>1.2500000000000001E-2</v>
      </c>
      <c r="F12" s="195">
        <f t="shared" si="1"/>
        <v>42424</v>
      </c>
      <c r="G12" s="23">
        <f t="shared" si="2"/>
        <v>1.2505966587112172E-2</v>
      </c>
    </row>
    <row r="13" spans="1:7" x14ac:dyDescent="0.35">
      <c r="A13">
        <v>8</v>
      </c>
      <c r="B13" s="1">
        <v>39756</v>
      </c>
      <c r="C13" s="3">
        <f t="shared" si="0"/>
        <v>1.5920067462244142E-2</v>
      </c>
      <c r="D13" s="1">
        <v>41420</v>
      </c>
      <c r="E13" s="3">
        <v>1.2500000000000001E-2</v>
      </c>
      <c r="F13" s="195">
        <f t="shared" si="1"/>
        <v>42954</v>
      </c>
      <c r="G13" s="23">
        <f t="shared" si="2"/>
        <v>1.2492928531020178E-2</v>
      </c>
    </row>
    <row r="14" spans="1:7" x14ac:dyDescent="0.35">
      <c r="A14">
        <v>9</v>
      </c>
      <c r="B14" s="1">
        <v>40391</v>
      </c>
      <c r="C14" s="3">
        <f t="shared" si="0"/>
        <v>1.597243183418855E-2</v>
      </c>
      <c r="D14" s="1">
        <v>41938</v>
      </c>
      <c r="E14" s="3">
        <v>1.2500000000000001E-2</v>
      </c>
      <c r="F14" s="195">
        <f t="shared" si="1"/>
        <v>43491</v>
      </c>
      <c r="G14" s="23">
        <f t="shared" si="2"/>
        <v>1.2501746053918145E-2</v>
      </c>
    </row>
    <row r="15" spans="1:7" x14ac:dyDescent="0.35">
      <c r="A15">
        <v>10</v>
      </c>
      <c r="B15" s="1">
        <v>41039</v>
      </c>
      <c r="C15" s="3">
        <f t="shared" si="0"/>
        <v>1.6043177935678742E-2</v>
      </c>
      <c r="D15" s="1">
        <v>42462</v>
      </c>
      <c r="E15" s="3">
        <v>1.2500000000000001E-2</v>
      </c>
      <c r="F15" s="195">
        <f t="shared" si="1"/>
        <v>44035</v>
      </c>
      <c r="G15" s="23">
        <f t="shared" si="2"/>
        <v>1.2508335057828057E-2</v>
      </c>
    </row>
    <row r="16" spans="1:7" x14ac:dyDescent="0.35">
      <c r="A16">
        <v>11</v>
      </c>
      <c r="B16" s="1">
        <v>41700</v>
      </c>
      <c r="C16" s="3">
        <f t="shared" si="0"/>
        <v>1.6106630278515558E-2</v>
      </c>
      <c r="D16" s="1">
        <v>42993</v>
      </c>
      <c r="E16" s="3">
        <v>1.2500000000000001E-2</v>
      </c>
      <c r="F16" s="195">
        <f t="shared" si="1"/>
        <v>44585</v>
      </c>
      <c r="G16" s="23">
        <f t="shared" si="2"/>
        <v>1.2490064721244464E-2</v>
      </c>
    </row>
    <row r="17" spans="1:7" x14ac:dyDescent="0.35">
      <c r="A17">
        <v>12</v>
      </c>
      <c r="B17" s="1">
        <v>42374</v>
      </c>
      <c r="C17" s="3">
        <f t="shared" si="0"/>
        <v>1.6163069544364507E-2</v>
      </c>
      <c r="D17" s="1">
        <v>43530</v>
      </c>
      <c r="E17" s="3">
        <v>1.2500000000000001E-2</v>
      </c>
      <c r="F17" s="195">
        <f t="shared" si="1"/>
        <v>45143</v>
      </c>
      <c r="G17" s="23">
        <f t="shared" si="2"/>
        <v>1.2515419984299652E-2</v>
      </c>
    </row>
    <row r="18" spans="1:7" x14ac:dyDescent="0.35">
      <c r="A18">
        <v>13</v>
      </c>
      <c r="B18" s="1">
        <v>43063</v>
      </c>
      <c r="C18" s="3">
        <f t="shared" si="0"/>
        <v>1.6259970736772548E-2</v>
      </c>
      <c r="D18" s="1">
        <v>44074</v>
      </c>
      <c r="E18" s="3">
        <v>1.2500000000000001E-2</v>
      </c>
      <c r="F18" s="195">
        <f t="shared" si="1"/>
        <v>45707</v>
      </c>
      <c r="G18" s="23">
        <f t="shared" si="2"/>
        <v>1.2493631349267882E-2</v>
      </c>
    </row>
    <row r="19" spans="1:7" x14ac:dyDescent="0.35">
      <c r="A19">
        <v>14</v>
      </c>
      <c r="B19" s="1">
        <v>43764</v>
      </c>
      <c r="C19" s="3">
        <f t="shared" si="0"/>
        <v>1.6278475721617166E-2</v>
      </c>
      <c r="D19" s="1">
        <v>44625</v>
      </c>
      <c r="E19" s="3">
        <v>1.2500000000000001E-2</v>
      </c>
      <c r="F19" s="195">
        <f t="shared" si="1"/>
        <v>46278</v>
      </c>
      <c r="G19" s="23">
        <f t="shared" si="2"/>
        <v>1.2492616010676702E-2</v>
      </c>
    </row>
    <row r="20" spans="1:7" x14ac:dyDescent="0.35">
      <c r="A20">
        <v>15</v>
      </c>
      <c r="B20" s="1">
        <v>44479</v>
      </c>
      <c r="C20" s="3">
        <f t="shared" si="0"/>
        <v>1.6337629101544647E-2</v>
      </c>
      <c r="D20" s="1">
        <v>45183</v>
      </c>
      <c r="E20" s="3">
        <v>1.2500000000000001E-2</v>
      </c>
      <c r="F20" s="195">
        <f t="shared" si="1"/>
        <v>46856</v>
      </c>
      <c r="G20" s="23">
        <f t="shared" si="2"/>
        <v>1.2489735943644928E-2</v>
      </c>
    </row>
    <row r="21" spans="1:7" x14ac:dyDescent="0.35">
      <c r="A21" s="12">
        <v>16</v>
      </c>
      <c r="B21" s="1">
        <v>45209</v>
      </c>
      <c r="C21" s="3">
        <f t="shared" si="0"/>
        <v>1.6412239483801345E-2</v>
      </c>
      <c r="D21" s="1">
        <v>45748</v>
      </c>
      <c r="E21" s="3">
        <v>1.2500000000000001E-2</v>
      </c>
      <c r="F21" s="195">
        <f t="shared" si="1"/>
        <v>47442</v>
      </c>
      <c r="G21" s="23">
        <f t="shared" si="2"/>
        <v>1.2506402595185248E-2</v>
      </c>
    </row>
    <row r="22" spans="1:7" x14ac:dyDescent="0.35">
      <c r="A22">
        <v>17</v>
      </c>
      <c r="B22" s="1">
        <v>45954</v>
      </c>
      <c r="C22" s="3">
        <f t="shared" si="0"/>
        <v>1.6479019664226151E-2</v>
      </c>
      <c r="D22" s="1">
        <v>46320</v>
      </c>
      <c r="E22" s="3">
        <v>1.2500000000000001E-2</v>
      </c>
      <c r="F22" s="195">
        <f t="shared" si="1"/>
        <v>48035</v>
      </c>
      <c r="G22" s="23">
        <f t="shared" si="2"/>
        <v>1.2499473040765567E-2</v>
      </c>
    </row>
    <row r="23" spans="1:7" x14ac:dyDescent="0.35">
      <c r="A23">
        <v>18</v>
      </c>
      <c r="B23" s="1">
        <v>46712</v>
      </c>
      <c r="C23" s="3">
        <f t="shared" si="0"/>
        <v>1.6494755625190406E-2</v>
      </c>
      <c r="D23" s="1">
        <v>46899</v>
      </c>
      <c r="E23" s="3">
        <v>1.2500000000000001E-2</v>
      </c>
      <c r="F23" s="195">
        <f t="shared" si="1"/>
        <v>48636</v>
      </c>
      <c r="G23" s="23">
        <f t="shared" si="2"/>
        <v>1.2511710211304258E-2</v>
      </c>
    </row>
    <row r="24" spans="1:7" x14ac:dyDescent="0.35">
      <c r="A24">
        <v>19</v>
      </c>
      <c r="B24" s="1">
        <v>47486</v>
      </c>
      <c r="C24" s="3">
        <f t="shared" si="0"/>
        <v>1.6569618085288576E-2</v>
      </c>
      <c r="D24" s="1">
        <v>47485</v>
      </c>
      <c r="E24" s="3">
        <v>1.2500000000000001E-2</v>
      </c>
      <c r="F24" s="195">
        <f t="shared" si="1"/>
        <v>49244</v>
      </c>
      <c r="G24" s="23">
        <f t="shared" si="2"/>
        <v>1.2501028045069496E-2</v>
      </c>
    </row>
    <row r="25" spans="1:7" x14ac:dyDescent="0.35">
      <c r="A25">
        <v>20</v>
      </c>
      <c r="B25" s="1">
        <v>48278</v>
      </c>
      <c r="C25" s="3">
        <f t="shared" si="0"/>
        <v>1.6678600008423534E-2</v>
      </c>
      <c r="D25" s="1">
        <v>48079</v>
      </c>
      <c r="E25" s="3">
        <v>1.2500000000000001E-2</v>
      </c>
      <c r="F25" s="195">
        <f t="shared" si="1"/>
        <v>49859</v>
      </c>
      <c r="G25" s="23">
        <f t="shared" si="2"/>
        <v>1.2488831126634717E-2</v>
      </c>
    </row>
    <row r="26" spans="1:7" x14ac:dyDescent="0.35">
      <c r="A26">
        <v>21</v>
      </c>
      <c r="B26" s="1">
        <v>49082</v>
      </c>
      <c r="C26" s="3">
        <f t="shared" si="0"/>
        <v>1.6653548200008285E-2</v>
      </c>
      <c r="D26" s="1">
        <v>48680</v>
      </c>
      <c r="E26" s="3">
        <v>1.2500000000000001E-2</v>
      </c>
      <c r="F26" s="195">
        <f t="shared" si="1"/>
        <v>50483</v>
      </c>
      <c r="G26" s="23">
        <f t="shared" si="2"/>
        <v>1.2515293126617061E-2</v>
      </c>
    </row>
    <row r="27" spans="1:7" x14ac:dyDescent="0.35">
      <c r="A27">
        <v>22</v>
      </c>
      <c r="B27" s="1">
        <v>49905</v>
      </c>
      <c r="C27" s="3">
        <f t="shared" si="0"/>
        <v>1.6767857870502424E-2</v>
      </c>
      <c r="D27" s="1">
        <v>49289</v>
      </c>
      <c r="E27" s="3">
        <v>1.2500000000000001E-2</v>
      </c>
      <c r="F27" s="195">
        <f t="shared" si="1"/>
        <v>51114</v>
      </c>
      <c r="G27" s="23">
        <f t="shared" si="2"/>
        <v>1.2499257175682904E-2</v>
      </c>
    </row>
    <row r="28" spans="1:7" x14ac:dyDescent="0.35">
      <c r="A28">
        <v>23</v>
      </c>
      <c r="B28" s="1">
        <v>50742</v>
      </c>
      <c r="C28" s="3">
        <f t="shared" si="0"/>
        <v>1.6771866546438231E-2</v>
      </c>
      <c r="D28" s="1">
        <v>49905</v>
      </c>
      <c r="E28" s="3">
        <v>1.2500000000000001E-2</v>
      </c>
      <c r="F28" s="195">
        <f t="shared" si="1"/>
        <v>51753</v>
      </c>
      <c r="G28" s="23">
        <f t="shared" si="2"/>
        <v>1.2501467308369527E-2</v>
      </c>
    </row>
    <row r="29" spans="1:7" x14ac:dyDescent="0.35">
      <c r="A29">
        <v>24</v>
      </c>
      <c r="B29" s="1">
        <v>51990</v>
      </c>
      <c r="C29" s="3">
        <f t="shared" si="0"/>
        <v>2.4595010050845453E-2</v>
      </c>
      <c r="D29" s="1">
        <v>50529</v>
      </c>
      <c r="E29" s="3">
        <v>1.2500000000000001E-2</v>
      </c>
      <c r="F29" s="195">
        <f t="shared" si="1"/>
        <v>52400</v>
      </c>
      <c r="G29" s="23">
        <f t="shared" si="2"/>
        <v>1.2501690723243097E-2</v>
      </c>
    </row>
    <row r="30" spans="1:7" x14ac:dyDescent="0.35">
      <c r="A30">
        <v>25</v>
      </c>
      <c r="B30" s="1">
        <v>53030</v>
      </c>
      <c r="C30" s="3">
        <f t="shared" si="0"/>
        <v>2.0003846893633392E-2</v>
      </c>
      <c r="D30" s="1">
        <v>51161</v>
      </c>
      <c r="E30" s="3">
        <v>1.2500000000000001E-2</v>
      </c>
      <c r="F30" s="195">
        <f t="shared" si="1"/>
        <v>53055</v>
      </c>
      <c r="G30" s="23">
        <f t="shared" si="2"/>
        <v>1.2500000000000001E-2</v>
      </c>
    </row>
    <row r="31" spans="1:7" x14ac:dyDescent="0.35">
      <c r="A31">
        <v>26</v>
      </c>
      <c r="B31" s="1">
        <v>54091</v>
      </c>
      <c r="C31" s="3">
        <f t="shared" si="0"/>
        <v>2.0007542900245145E-2</v>
      </c>
      <c r="D31" s="1">
        <v>51801</v>
      </c>
      <c r="E31" s="3">
        <v>1.2500000000000001E-2</v>
      </c>
      <c r="F31" s="195">
        <f t="shared" si="1"/>
        <v>53719</v>
      </c>
      <c r="G31" s="23">
        <f t="shared" si="2"/>
        <v>1.2515314296484781E-2</v>
      </c>
    </row>
    <row r="32" spans="1:7" x14ac:dyDescent="0.35">
      <c r="A32">
        <v>27</v>
      </c>
      <c r="B32" s="1">
        <v>55173</v>
      </c>
      <c r="C32" s="3">
        <f t="shared" si="0"/>
        <v>2.000332772549962E-2</v>
      </c>
      <c r="D32" s="1">
        <v>52449</v>
      </c>
      <c r="E32" s="3">
        <v>1.2500000000000001E-2</v>
      </c>
      <c r="F32" s="195">
        <f t="shared" si="1"/>
        <v>54391</v>
      </c>
      <c r="G32" s="23">
        <f t="shared" si="2"/>
        <v>1.2509540386083135E-2</v>
      </c>
    </row>
    <row r="33" spans="1:7" x14ac:dyDescent="0.35">
      <c r="A33">
        <v>28</v>
      </c>
      <c r="B33" s="1">
        <v>56276</v>
      </c>
      <c r="C33" s="3">
        <f t="shared" si="0"/>
        <v>1.9991662588584997E-2</v>
      </c>
      <c r="D33" s="1">
        <v>53105</v>
      </c>
      <c r="E33" s="3">
        <v>1.2500000000000001E-2</v>
      </c>
      <c r="F33" s="195">
        <f t="shared" si="1"/>
        <v>55071</v>
      </c>
      <c r="G33" s="23">
        <f t="shared" si="2"/>
        <v>1.2502068356897281E-2</v>
      </c>
    </row>
    <row r="34" spans="1:7" x14ac:dyDescent="0.35">
      <c r="A34">
        <v>29</v>
      </c>
      <c r="B34" s="1">
        <v>57402</v>
      </c>
      <c r="C34" s="3">
        <f t="shared" si="0"/>
        <v>2.0008529390859335E-2</v>
      </c>
      <c r="D34" s="1">
        <v>53769</v>
      </c>
      <c r="E34" s="3">
        <v>1.2500000000000001E-2</v>
      </c>
      <c r="F34" s="195">
        <f t="shared" si="1"/>
        <v>55760</v>
      </c>
      <c r="G34" s="23">
        <f t="shared" si="2"/>
        <v>1.2511122006137531E-2</v>
      </c>
    </row>
    <row r="35" spans="1:7" x14ac:dyDescent="0.35">
      <c r="A35">
        <v>30</v>
      </c>
      <c r="B35" s="1">
        <v>58550</v>
      </c>
      <c r="C35" s="3">
        <f t="shared" si="0"/>
        <v>1.9999303160168635E-2</v>
      </c>
      <c r="D35" s="1">
        <v>54441</v>
      </c>
      <c r="E35" s="3">
        <v>1.2500000000000001E-2</v>
      </c>
      <c r="F35" s="195">
        <f t="shared" si="1"/>
        <v>56457</v>
      </c>
      <c r="G35" s="23">
        <f t="shared" si="2"/>
        <v>1.2500000000000001E-2</v>
      </c>
    </row>
    <row r="36" spans="1:7" x14ac:dyDescent="0.35">
      <c r="B36" t="s">
        <v>73</v>
      </c>
      <c r="D36" s="131" t="s">
        <v>79</v>
      </c>
      <c r="F36" s="131" t="s">
        <v>79</v>
      </c>
    </row>
    <row r="37" spans="1:7" x14ac:dyDescent="0.35">
      <c r="E37" s="51"/>
    </row>
    <row r="38" spans="1:7" x14ac:dyDescent="0.35">
      <c r="D38" s="3"/>
      <c r="E38" s="51"/>
    </row>
  </sheetData>
  <mergeCells count="2">
    <mergeCell ref="A1:G1"/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8"/>
  <sheetViews>
    <sheetView tabSelected="1" topLeftCell="N1" zoomScale="90" zoomScaleNormal="90" workbookViewId="0">
      <selection activeCell="N1" sqref="N1:V1"/>
    </sheetView>
  </sheetViews>
  <sheetFormatPr defaultColWidth="9.1796875" defaultRowHeight="14.5" x14ac:dyDescent="0.35"/>
  <cols>
    <col min="1" max="1" width="7.1796875" style="12" hidden="1" customWidth="1"/>
    <col min="2" max="4" width="10.7265625" style="12" hidden="1" customWidth="1"/>
    <col min="5" max="5" width="11.453125" style="12" hidden="1" customWidth="1"/>
    <col min="6" max="9" width="10.7265625" style="12" hidden="1" customWidth="1"/>
    <col min="10" max="10" width="9.7265625" style="12" hidden="1" customWidth="1"/>
    <col min="11" max="11" width="9" style="12" hidden="1" customWidth="1"/>
    <col min="12" max="12" width="8.1796875" style="12" hidden="1" customWidth="1"/>
    <col min="13" max="13" width="0" style="12" hidden="1" customWidth="1"/>
    <col min="14" max="14" width="7.1796875" style="12" customWidth="1"/>
    <col min="15" max="17" width="12.26953125" style="12" customWidth="1"/>
    <col min="18" max="18" width="7.1796875" style="12" bestFit="1" customWidth="1"/>
    <col min="19" max="21" width="12.26953125" style="12" customWidth="1"/>
    <col min="22" max="22" width="7.1796875" style="12" bestFit="1" customWidth="1"/>
    <col min="23" max="25" width="9.1796875" style="12"/>
    <col min="26" max="26" width="10.6328125" style="12" bestFit="1" customWidth="1"/>
    <col min="27" max="16384" width="9.1796875" style="12"/>
  </cols>
  <sheetData>
    <row r="1" spans="1:26" x14ac:dyDescent="0.35">
      <c r="A1" s="228" t="s">
        <v>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49" t="s">
        <v>7</v>
      </c>
      <c r="O1" s="249"/>
      <c r="P1" s="249"/>
      <c r="Q1" s="249"/>
      <c r="R1" s="249"/>
      <c r="S1" s="249"/>
      <c r="T1" s="249"/>
      <c r="U1" s="249"/>
      <c r="V1" s="249"/>
    </row>
    <row r="2" spans="1:26" x14ac:dyDescent="0.35">
      <c r="A2" s="229" t="s">
        <v>60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50" t="s">
        <v>60</v>
      </c>
      <c r="O2" s="250"/>
      <c r="P2" s="250"/>
      <c r="Q2" s="250"/>
      <c r="R2" s="250"/>
      <c r="S2" s="250"/>
      <c r="T2" s="250"/>
      <c r="U2" s="250"/>
      <c r="V2" s="250"/>
    </row>
    <row r="3" spans="1:26" x14ac:dyDescent="0.35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50"/>
      <c r="O3" s="250"/>
      <c r="P3" s="250"/>
      <c r="Q3" s="250"/>
      <c r="R3" s="250"/>
      <c r="S3" s="250"/>
      <c r="T3" s="250"/>
      <c r="U3" s="250"/>
      <c r="V3" s="250"/>
    </row>
    <row r="4" spans="1:26" x14ac:dyDescent="0.35">
      <c r="A4" s="62" t="s">
        <v>8</v>
      </c>
      <c r="B4" s="43" t="s">
        <v>9</v>
      </c>
      <c r="C4" s="43"/>
      <c r="D4" s="43" t="s">
        <v>57</v>
      </c>
      <c r="E4" s="43" t="s">
        <v>83</v>
      </c>
      <c r="F4" s="246" t="s">
        <v>10</v>
      </c>
      <c r="G4" s="247"/>
      <c r="H4" s="247"/>
      <c r="I4" s="43" t="s">
        <v>57</v>
      </c>
      <c r="J4" s="12" t="s">
        <v>2</v>
      </c>
      <c r="K4" s="12" t="s">
        <v>0</v>
      </c>
      <c r="N4" s="62" t="s">
        <v>8</v>
      </c>
      <c r="O4" s="248" t="s">
        <v>84</v>
      </c>
      <c r="P4" s="248"/>
      <c r="Q4" s="248"/>
      <c r="R4" s="226" t="s">
        <v>86</v>
      </c>
      <c r="S4" s="248" t="s">
        <v>91</v>
      </c>
      <c r="T4" s="248"/>
      <c r="U4" s="248"/>
      <c r="V4" s="230" t="s">
        <v>92</v>
      </c>
    </row>
    <row r="5" spans="1:26" x14ac:dyDescent="0.35">
      <c r="A5" s="62"/>
      <c r="B5" s="43" t="s">
        <v>54</v>
      </c>
      <c r="C5" s="63"/>
      <c r="D5" s="63"/>
      <c r="E5" s="43" t="s">
        <v>54</v>
      </c>
      <c r="F5" s="121" t="s">
        <v>54</v>
      </c>
      <c r="G5" s="119" t="s">
        <v>55</v>
      </c>
      <c r="H5" s="119" t="s">
        <v>56</v>
      </c>
      <c r="I5" s="43"/>
      <c r="N5" s="62"/>
      <c r="O5" s="236" t="s">
        <v>54</v>
      </c>
      <c r="P5" s="236" t="s">
        <v>55</v>
      </c>
      <c r="Q5" s="236" t="s">
        <v>56</v>
      </c>
      <c r="R5" s="226"/>
      <c r="S5" s="230" t="s">
        <v>54</v>
      </c>
      <c r="T5" s="230" t="s">
        <v>55</v>
      </c>
      <c r="U5" s="230" t="s">
        <v>56</v>
      </c>
      <c r="V5" s="230"/>
    </row>
    <row r="6" spans="1:26" x14ac:dyDescent="0.35">
      <c r="A6" s="24">
        <v>0</v>
      </c>
      <c r="B6" s="26">
        <v>13705</v>
      </c>
      <c r="C6" s="26"/>
      <c r="D6" s="26"/>
      <c r="E6" s="26">
        <v>16275</v>
      </c>
      <c r="F6" s="122">
        <v>15175</v>
      </c>
      <c r="G6" s="26">
        <f>ROUND((F6/7)*5,0)</f>
        <v>10839</v>
      </c>
      <c r="H6" s="26">
        <f>ROUND((F6/7)*8,0)</f>
        <v>17343</v>
      </c>
      <c r="I6" s="43"/>
      <c r="J6" s="13">
        <v>16675</v>
      </c>
      <c r="L6" s="14">
        <f>ROUND(F6*1.03,0)</f>
        <v>15630</v>
      </c>
      <c r="N6" s="24">
        <v>0</v>
      </c>
      <c r="O6" s="231">
        <v>16800</v>
      </c>
      <c r="P6" s="231">
        <v>12000</v>
      </c>
      <c r="Q6" s="231">
        <v>19200</v>
      </c>
      <c r="R6" s="226"/>
      <c r="S6" s="231">
        <f>ROUND(17976/1.0175,0)</f>
        <v>17667</v>
      </c>
      <c r="T6" s="231">
        <f>ROUND(5*184*X6,0)</f>
        <v>0</v>
      </c>
      <c r="U6" s="231">
        <f>ROUND(X6*8*184,0)</f>
        <v>0</v>
      </c>
      <c r="V6" s="230"/>
      <c r="X6" s="227"/>
    </row>
    <row r="7" spans="1:26" x14ac:dyDescent="0.35">
      <c r="A7" s="24">
        <v>1</v>
      </c>
      <c r="B7" s="26">
        <v>14185</v>
      </c>
      <c r="C7" s="26">
        <v>3.5000000000000003E-2</v>
      </c>
      <c r="D7" s="11">
        <f>(B7-B6)/B6</f>
        <v>3.5023713973002552E-2</v>
      </c>
      <c r="E7" s="26">
        <v>16096</v>
      </c>
      <c r="F7" s="122">
        <f>ROUND(F6*I7,0)+F6</f>
        <v>15479</v>
      </c>
      <c r="G7" s="26">
        <f t="shared" ref="G7:G36" si="0">ROUND((F7/7)*5,0)</f>
        <v>11056</v>
      </c>
      <c r="H7" s="26">
        <f t="shared" ref="H7:H36" si="1">ROUND((F7/7)*8,0)</f>
        <v>17690</v>
      </c>
      <c r="I7" s="15">
        <v>0.02</v>
      </c>
      <c r="J7" s="13">
        <v>16883.4375</v>
      </c>
      <c r="K7" s="16">
        <v>1.2500000000000001E-2</v>
      </c>
      <c r="L7" s="14">
        <f t="shared" ref="L7:L36" si="2">ROUND(F7*1.03,0)</f>
        <v>15943</v>
      </c>
      <c r="M7" s="17">
        <f>(L7-L6)/L7</f>
        <v>1.9632440569528946E-2</v>
      </c>
      <c r="N7" s="24">
        <v>1</v>
      </c>
      <c r="O7" s="231">
        <v>17094</v>
      </c>
      <c r="P7" s="231">
        <v>12210</v>
      </c>
      <c r="Q7" s="231">
        <v>19536</v>
      </c>
      <c r="R7" s="15">
        <v>1.7500000000000002E-2</v>
      </c>
      <c r="S7" s="231">
        <f>ROUND(O6*1.07,0)</f>
        <v>17976</v>
      </c>
      <c r="T7" s="231">
        <f>ROUND(X7*5*184,0)</f>
        <v>0</v>
      </c>
      <c r="U7" s="231">
        <f>ROUND(X7*8*184,0)</f>
        <v>0</v>
      </c>
      <c r="V7" s="232">
        <v>1.7500000000000002E-2</v>
      </c>
      <c r="X7" s="227"/>
    </row>
    <row r="8" spans="1:26" x14ac:dyDescent="0.35">
      <c r="A8" s="24">
        <v>2</v>
      </c>
      <c r="B8" s="26">
        <v>14397</v>
      </c>
      <c r="C8" s="26">
        <v>1.4945364821995065E-2</v>
      </c>
      <c r="D8" s="11">
        <f t="shared" ref="D8:D36" si="3">(B8-B7)/B7</f>
        <v>1.4945364821995065E-2</v>
      </c>
      <c r="E8" s="26">
        <v>16262</v>
      </c>
      <c r="F8" s="122">
        <f t="shared" ref="F8:F36" si="4">ROUND(F7*I8,0)+F7</f>
        <v>15789</v>
      </c>
      <c r="G8" s="26">
        <f t="shared" si="0"/>
        <v>11278</v>
      </c>
      <c r="H8" s="26">
        <f t="shared" si="1"/>
        <v>18045</v>
      </c>
      <c r="I8" s="15">
        <v>0.02</v>
      </c>
      <c r="J8" s="13">
        <v>17094.48046875</v>
      </c>
      <c r="K8" s="16">
        <v>1.2500000000000001E-2</v>
      </c>
      <c r="L8" s="14">
        <f t="shared" si="2"/>
        <v>16263</v>
      </c>
      <c r="M8" s="17">
        <f t="shared" ref="M8:M36" si="5">(L8-L7)/L8</f>
        <v>1.9676566439156367E-2</v>
      </c>
      <c r="N8" s="24">
        <v>2</v>
      </c>
      <c r="O8" s="231">
        <v>17393</v>
      </c>
      <c r="P8" s="231">
        <v>12424</v>
      </c>
      <c r="Q8" s="231">
        <v>19878</v>
      </c>
      <c r="R8" s="15">
        <v>1.7500000000000002E-2</v>
      </c>
      <c r="S8" s="231">
        <f>ROUND(S7*1.0175,0)</f>
        <v>18291</v>
      </c>
      <c r="T8" s="231">
        <f t="shared" ref="T8:T36" si="6">ROUND(X8*5*184,0)</f>
        <v>0</v>
      </c>
      <c r="U8" s="231">
        <f t="shared" ref="U8:U36" si="7">ROUND(X8*8*184,0)</f>
        <v>0</v>
      </c>
      <c r="V8" s="232">
        <v>1.7500000000000002E-2</v>
      </c>
      <c r="X8" s="227"/>
    </row>
    <row r="9" spans="1:26" x14ac:dyDescent="0.35">
      <c r="A9" s="24">
        <v>3</v>
      </c>
      <c r="B9" s="26">
        <v>14965</v>
      </c>
      <c r="C9" s="26">
        <v>3.95E-2</v>
      </c>
      <c r="D9" s="11">
        <f t="shared" si="3"/>
        <v>3.9452663749392235E-2</v>
      </c>
      <c r="E9" s="26">
        <v>16431</v>
      </c>
      <c r="F9" s="122">
        <f t="shared" si="4"/>
        <v>16105</v>
      </c>
      <c r="G9" s="26">
        <f t="shared" si="0"/>
        <v>11504</v>
      </c>
      <c r="H9" s="26">
        <f t="shared" si="1"/>
        <v>18406</v>
      </c>
      <c r="I9" s="15">
        <v>0.02</v>
      </c>
      <c r="J9" s="13">
        <v>17308.161474609376</v>
      </c>
      <c r="K9" s="16">
        <v>1.2500000000000001E-2</v>
      </c>
      <c r="L9" s="14">
        <f t="shared" si="2"/>
        <v>16588</v>
      </c>
      <c r="M9" s="17">
        <f t="shared" si="5"/>
        <v>1.9592476489028215E-2</v>
      </c>
      <c r="N9" s="24">
        <v>3</v>
      </c>
      <c r="O9" s="231">
        <v>17697</v>
      </c>
      <c r="P9" s="231">
        <v>12641</v>
      </c>
      <c r="Q9" s="231">
        <v>20225</v>
      </c>
      <c r="R9" s="15">
        <v>1.7500000000000002E-2</v>
      </c>
      <c r="S9" s="231">
        <f t="shared" ref="S9:S36" si="8">ROUND(S8*1.0175,0)</f>
        <v>18611</v>
      </c>
      <c r="T9" s="231">
        <f t="shared" si="6"/>
        <v>0</v>
      </c>
      <c r="U9" s="231">
        <f t="shared" si="7"/>
        <v>0</v>
      </c>
      <c r="V9" s="232">
        <v>1.7500000000000002E-2</v>
      </c>
      <c r="X9" s="227"/>
    </row>
    <row r="10" spans="1:26" x14ac:dyDescent="0.35">
      <c r="A10" s="24">
        <v>4</v>
      </c>
      <c r="B10" s="26">
        <v>15219</v>
      </c>
      <c r="C10" s="26">
        <v>1.6972936852656197E-2</v>
      </c>
      <c r="D10" s="11">
        <f t="shared" si="3"/>
        <v>1.6972936852656197E-2</v>
      </c>
      <c r="E10" s="26">
        <v>16578</v>
      </c>
      <c r="F10" s="122">
        <f t="shared" si="4"/>
        <v>16427</v>
      </c>
      <c r="G10" s="26">
        <f t="shared" si="0"/>
        <v>11734</v>
      </c>
      <c r="H10" s="26">
        <f t="shared" si="1"/>
        <v>18774</v>
      </c>
      <c r="I10" s="15">
        <v>0.02</v>
      </c>
      <c r="J10" s="13">
        <v>17524.513493041995</v>
      </c>
      <c r="K10" s="16">
        <v>1.2500000000000001E-2</v>
      </c>
      <c r="L10" s="14">
        <f t="shared" si="2"/>
        <v>16920</v>
      </c>
      <c r="M10" s="17">
        <f t="shared" si="5"/>
        <v>1.9621749408983452E-2</v>
      </c>
      <c r="N10" s="24">
        <v>4</v>
      </c>
      <c r="O10" s="231">
        <v>18007</v>
      </c>
      <c r="P10" s="231">
        <v>12862</v>
      </c>
      <c r="Q10" s="231">
        <v>20579</v>
      </c>
      <c r="R10" s="15">
        <v>1.7500000000000002E-2</v>
      </c>
      <c r="S10" s="231">
        <f t="shared" si="8"/>
        <v>18937</v>
      </c>
      <c r="T10" s="231">
        <f t="shared" si="6"/>
        <v>0</v>
      </c>
      <c r="U10" s="231">
        <f t="shared" si="7"/>
        <v>0</v>
      </c>
      <c r="V10" s="232">
        <v>1.7500000000000002E-2</v>
      </c>
      <c r="X10" s="227"/>
    </row>
    <row r="11" spans="1:26" x14ac:dyDescent="0.35">
      <c r="A11" s="24">
        <v>5</v>
      </c>
      <c r="B11" s="26">
        <v>15383</v>
      </c>
      <c r="C11" s="26">
        <v>1.0776003679611013E-2</v>
      </c>
      <c r="D11" s="11">
        <f t="shared" si="3"/>
        <v>1.0776003679611013E-2</v>
      </c>
      <c r="E11" s="26">
        <v>16784</v>
      </c>
      <c r="F11" s="122">
        <f t="shared" si="4"/>
        <v>16756</v>
      </c>
      <c r="G11" s="26">
        <f t="shared" si="0"/>
        <v>11969</v>
      </c>
      <c r="H11" s="26">
        <f t="shared" si="1"/>
        <v>19150</v>
      </c>
      <c r="I11" s="15">
        <v>0.02</v>
      </c>
      <c r="J11" s="13">
        <v>17743.569911705021</v>
      </c>
      <c r="K11" s="16">
        <v>1.2500000000000001E-2</v>
      </c>
      <c r="L11" s="14">
        <f t="shared" si="2"/>
        <v>17259</v>
      </c>
      <c r="M11" s="17">
        <f t="shared" si="5"/>
        <v>1.9641925951677387E-2</v>
      </c>
      <c r="N11" s="24">
        <v>5</v>
      </c>
      <c r="O11" s="231">
        <v>18322</v>
      </c>
      <c r="P11" s="231">
        <v>13087</v>
      </c>
      <c r="Q11" s="231">
        <v>20939</v>
      </c>
      <c r="R11" s="15">
        <v>1.7500000000000002E-2</v>
      </c>
      <c r="S11" s="231">
        <f t="shared" si="8"/>
        <v>19268</v>
      </c>
      <c r="T11" s="231">
        <f t="shared" si="6"/>
        <v>0</v>
      </c>
      <c r="U11" s="231">
        <f t="shared" si="7"/>
        <v>0</v>
      </c>
      <c r="V11" s="232">
        <v>1.7500000000000002E-2</v>
      </c>
      <c r="X11" s="227"/>
      <c r="Z11" s="227"/>
    </row>
    <row r="12" spans="1:26" x14ac:dyDescent="0.35">
      <c r="A12" s="24">
        <v>6</v>
      </c>
      <c r="B12" s="26">
        <v>15592</v>
      </c>
      <c r="C12" s="26">
        <v>1.3586426574790353E-2</v>
      </c>
      <c r="D12" s="11">
        <f t="shared" si="3"/>
        <v>1.3586426574790353E-2</v>
      </c>
      <c r="E12" s="26">
        <v>17256</v>
      </c>
      <c r="F12" s="122">
        <f t="shared" si="4"/>
        <v>17091</v>
      </c>
      <c r="G12" s="26">
        <f t="shared" si="0"/>
        <v>12208</v>
      </c>
      <c r="H12" s="26">
        <f t="shared" si="1"/>
        <v>19533</v>
      </c>
      <c r="I12" s="15">
        <v>0.02</v>
      </c>
      <c r="J12" s="13">
        <v>17965.364535601333</v>
      </c>
      <c r="K12" s="16">
        <v>1.2500000000000001E-2</v>
      </c>
      <c r="L12" s="14">
        <f t="shared" si="2"/>
        <v>17604</v>
      </c>
      <c r="M12" s="17">
        <f t="shared" si="5"/>
        <v>1.9597818677573278E-2</v>
      </c>
      <c r="N12" s="24">
        <v>6</v>
      </c>
      <c r="O12" s="231">
        <v>18643</v>
      </c>
      <c r="P12" s="231">
        <v>13316</v>
      </c>
      <c r="Q12" s="231">
        <v>21306</v>
      </c>
      <c r="R12" s="15">
        <v>1.7500000000000002E-2</v>
      </c>
      <c r="S12" s="231">
        <f t="shared" si="8"/>
        <v>19605</v>
      </c>
      <c r="T12" s="231">
        <f t="shared" si="6"/>
        <v>0</v>
      </c>
      <c r="U12" s="231">
        <f t="shared" si="7"/>
        <v>0</v>
      </c>
      <c r="V12" s="232">
        <v>1.7500000000000002E-2</v>
      </c>
      <c r="X12" s="227"/>
    </row>
    <row r="13" spans="1:26" x14ac:dyDescent="0.35">
      <c r="A13" s="24">
        <v>7</v>
      </c>
      <c r="B13" s="26">
        <v>15860</v>
      </c>
      <c r="C13" s="26">
        <v>1.7188301693175988E-2</v>
      </c>
      <c r="D13" s="11">
        <f t="shared" si="3"/>
        <v>1.7188301693175988E-2</v>
      </c>
      <c r="E13" s="26">
        <v>17424</v>
      </c>
      <c r="F13" s="122">
        <f t="shared" si="4"/>
        <v>17433</v>
      </c>
      <c r="G13" s="26">
        <f t="shared" si="0"/>
        <v>12452</v>
      </c>
      <c r="H13" s="26">
        <f t="shared" si="1"/>
        <v>19923</v>
      </c>
      <c r="I13" s="15">
        <v>0.02</v>
      </c>
      <c r="J13" s="13">
        <v>18189.931592296351</v>
      </c>
      <c r="K13" s="16">
        <v>1.2500000000000001E-2</v>
      </c>
      <c r="L13" s="14">
        <f t="shared" si="2"/>
        <v>17956</v>
      </c>
      <c r="M13" s="17">
        <f t="shared" si="5"/>
        <v>1.9603475161505905E-2</v>
      </c>
      <c r="N13" s="24">
        <v>7</v>
      </c>
      <c r="O13" s="231">
        <v>18969</v>
      </c>
      <c r="P13" s="231">
        <v>13549</v>
      </c>
      <c r="Q13" s="231">
        <v>21679</v>
      </c>
      <c r="R13" s="15">
        <v>1.7500000000000002E-2</v>
      </c>
      <c r="S13" s="231">
        <f t="shared" si="8"/>
        <v>19948</v>
      </c>
      <c r="T13" s="231">
        <f t="shared" si="6"/>
        <v>0</v>
      </c>
      <c r="U13" s="231">
        <f t="shared" si="7"/>
        <v>0</v>
      </c>
      <c r="V13" s="232">
        <v>1.7500000000000002E-2</v>
      </c>
      <c r="X13" s="227"/>
    </row>
    <row r="14" spans="1:26" x14ac:dyDescent="0.35">
      <c r="A14" s="24">
        <v>8</v>
      </c>
      <c r="B14" s="26">
        <v>16099</v>
      </c>
      <c r="C14" s="26">
        <v>1.5069356872635562E-2</v>
      </c>
      <c r="D14" s="11">
        <f t="shared" si="3"/>
        <v>1.5069356872635562E-2</v>
      </c>
      <c r="E14" s="26">
        <v>17641</v>
      </c>
      <c r="F14" s="122">
        <f t="shared" si="4"/>
        <v>17782</v>
      </c>
      <c r="G14" s="26">
        <f t="shared" si="0"/>
        <v>12701</v>
      </c>
      <c r="H14" s="26">
        <f t="shared" si="1"/>
        <v>20322</v>
      </c>
      <c r="I14" s="15">
        <v>0.02</v>
      </c>
      <c r="J14" s="13">
        <v>18417.305737200055</v>
      </c>
      <c r="K14" s="16">
        <v>1.2500000000000001E-2</v>
      </c>
      <c r="L14" s="14">
        <f t="shared" si="2"/>
        <v>18315</v>
      </c>
      <c r="M14" s="17">
        <f t="shared" si="5"/>
        <v>1.96014196014196E-2</v>
      </c>
      <c r="N14" s="24">
        <v>8</v>
      </c>
      <c r="O14" s="231">
        <v>19301</v>
      </c>
      <c r="P14" s="231">
        <v>13786</v>
      </c>
      <c r="Q14" s="231">
        <v>22058</v>
      </c>
      <c r="R14" s="15">
        <v>1.7500000000000002E-2</v>
      </c>
      <c r="S14" s="231">
        <f t="shared" si="8"/>
        <v>20297</v>
      </c>
      <c r="T14" s="231">
        <f t="shared" si="6"/>
        <v>0</v>
      </c>
      <c r="U14" s="231">
        <f t="shared" si="7"/>
        <v>0</v>
      </c>
      <c r="V14" s="232">
        <v>1.7500000000000002E-2</v>
      </c>
      <c r="X14" s="227"/>
    </row>
    <row r="15" spans="1:26" x14ac:dyDescent="0.35">
      <c r="A15" s="24">
        <v>9</v>
      </c>
      <c r="B15" s="26">
        <v>16399</v>
      </c>
      <c r="C15" s="26">
        <v>1.8634697807317226E-2</v>
      </c>
      <c r="D15" s="11">
        <f t="shared" si="3"/>
        <v>1.8634697807317226E-2</v>
      </c>
      <c r="E15" s="26">
        <v>17862</v>
      </c>
      <c r="F15" s="122">
        <f t="shared" si="4"/>
        <v>18138</v>
      </c>
      <c r="G15" s="26">
        <f t="shared" si="0"/>
        <v>12956</v>
      </c>
      <c r="H15" s="26">
        <f t="shared" si="1"/>
        <v>20729</v>
      </c>
      <c r="I15" s="15">
        <v>0.02</v>
      </c>
      <c r="J15" s="13">
        <v>18647.522058915056</v>
      </c>
      <c r="K15" s="16">
        <v>1.2500000000000001E-2</v>
      </c>
      <c r="L15" s="14">
        <f t="shared" si="2"/>
        <v>18682</v>
      </c>
      <c r="M15" s="17">
        <f t="shared" si="5"/>
        <v>1.9644577668343859E-2</v>
      </c>
      <c r="N15" s="24">
        <v>9</v>
      </c>
      <c r="O15" s="231">
        <v>19639</v>
      </c>
      <c r="P15" s="231">
        <v>14028</v>
      </c>
      <c r="Q15" s="231">
        <v>22445</v>
      </c>
      <c r="R15" s="15">
        <v>1.7500000000000002E-2</v>
      </c>
      <c r="S15" s="231">
        <f t="shared" si="8"/>
        <v>20652</v>
      </c>
      <c r="T15" s="231">
        <f t="shared" si="6"/>
        <v>0</v>
      </c>
      <c r="U15" s="231">
        <f t="shared" si="7"/>
        <v>0</v>
      </c>
      <c r="V15" s="232">
        <v>1.7500000000000002E-2</v>
      </c>
      <c r="X15" s="227"/>
    </row>
    <row r="16" spans="1:26" x14ac:dyDescent="0.35">
      <c r="A16" s="24">
        <v>10</v>
      </c>
      <c r="B16" s="26">
        <v>16966</v>
      </c>
      <c r="C16" s="26">
        <v>3.4575278980425637E-2</v>
      </c>
      <c r="D16" s="11">
        <f t="shared" si="3"/>
        <v>3.4575278980425637E-2</v>
      </c>
      <c r="E16" s="26">
        <v>18526</v>
      </c>
      <c r="F16" s="122">
        <f t="shared" si="4"/>
        <v>18501</v>
      </c>
      <c r="G16" s="26">
        <f t="shared" si="0"/>
        <v>13215</v>
      </c>
      <c r="H16" s="26">
        <f t="shared" si="1"/>
        <v>21144</v>
      </c>
      <c r="I16" s="15">
        <v>0.02</v>
      </c>
      <c r="J16" s="13">
        <v>18880.616084651494</v>
      </c>
      <c r="K16" s="16">
        <v>1.2500000000000001E-2</v>
      </c>
      <c r="L16" s="14">
        <f t="shared" si="2"/>
        <v>19056</v>
      </c>
      <c r="M16" s="17">
        <f t="shared" si="5"/>
        <v>1.9626364399664149E-2</v>
      </c>
      <c r="N16" s="24">
        <v>10</v>
      </c>
      <c r="O16" s="231">
        <v>19983</v>
      </c>
      <c r="P16" s="231">
        <v>14274</v>
      </c>
      <c r="Q16" s="231">
        <v>22838</v>
      </c>
      <c r="R16" s="15">
        <v>1.7500000000000002E-2</v>
      </c>
      <c r="S16" s="231">
        <f t="shared" si="8"/>
        <v>21013</v>
      </c>
      <c r="T16" s="231">
        <f t="shared" si="6"/>
        <v>0</v>
      </c>
      <c r="U16" s="231">
        <f t="shared" si="7"/>
        <v>0</v>
      </c>
      <c r="V16" s="232">
        <v>1.7500000000000002E-2</v>
      </c>
      <c r="X16" s="227"/>
    </row>
    <row r="17" spans="1:24" x14ac:dyDescent="0.35">
      <c r="A17" s="24">
        <v>11</v>
      </c>
      <c r="B17" s="26">
        <v>17190</v>
      </c>
      <c r="C17" s="26">
        <v>1.3202876340917128E-2</v>
      </c>
      <c r="D17" s="11">
        <f t="shared" si="3"/>
        <v>1.3202876340917128E-2</v>
      </c>
      <c r="E17" s="26">
        <v>18902</v>
      </c>
      <c r="F17" s="122">
        <f t="shared" si="4"/>
        <v>18871</v>
      </c>
      <c r="G17" s="26">
        <f t="shared" si="0"/>
        <v>13479</v>
      </c>
      <c r="H17" s="26">
        <f t="shared" si="1"/>
        <v>21567</v>
      </c>
      <c r="I17" s="15">
        <v>0.02</v>
      </c>
      <c r="J17" s="13">
        <v>19116.623785709638</v>
      </c>
      <c r="K17" s="16">
        <v>1.2500000000000001E-2</v>
      </c>
      <c r="L17" s="14">
        <f t="shared" si="2"/>
        <v>19437</v>
      </c>
      <c r="M17" s="17">
        <f t="shared" si="5"/>
        <v>1.9601790399753048E-2</v>
      </c>
      <c r="N17" s="24">
        <v>11</v>
      </c>
      <c r="O17" s="231">
        <v>20333</v>
      </c>
      <c r="P17" s="231">
        <v>14524</v>
      </c>
      <c r="Q17" s="231">
        <v>23238</v>
      </c>
      <c r="R17" s="15">
        <v>1.7500000000000002E-2</v>
      </c>
      <c r="S17" s="231">
        <f t="shared" si="8"/>
        <v>21381</v>
      </c>
      <c r="T17" s="231">
        <f t="shared" si="6"/>
        <v>0</v>
      </c>
      <c r="U17" s="231">
        <f t="shared" si="7"/>
        <v>0</v>
      </c>
      <c r="V17" s="232">
        <v>1.7500000000000002E-2</v>
      </c>
      <c r="X17" s="227"/>
    </row>
    <row r="18" spans="1:24" x14ac:dyDescent="0.35">
      <c r="A18" s="24">
        <v>12</v>
      </c>
      <c r="B18" s="26">
        <v>18071</v>
      </c>
      <c r="C18" s="26">
        <v>5.1250727166957534E-2</v>
      </c>
      <c r="D18" s="11">
        <f t="shared" si="3"/>
        <v>5.1250727166957534E-2</v>
      </c>
      <c r="E18" s="26">
        <v>19052</v>
      </c>
      <c r="F18" s="122">
        <f t="shared" si="4"/>
        <v>19248</v>
      </c>
      <c r="G18" s="26">
        <f t="shared" si="0"/>
        <v>13749</v>
      </c>
      <c r="H18" s="26">
        <f t="shared" si="1"/>
        <v>21998</v>
      </c>
      <c r="I18" s="15">
        <v>0.02</v>
      </c>
      <c r="J18" s="13">
        <v>19355.581583031009</v>
      </c>
      <c r="K18" s="16">
        <v>1.2500000000000001E-2</v>
      </c>
      <c r="L18" s="14">
        <f t="shared" si="2"/>
        <v>19825</v>
      </c>
      <c r="M18" s="17">
        <f t="shared" si="5"/>
        <v>1.957124842370744E-2</v>
      </c>
      <c r="N18" s="24">
        <v>12</v>
      </c>
      <c r="O18" s="231">
        <v>20689</v>
      </c>
      <c r="P18" s="231">
        <v>14778</v>
      </c>
      <c r="Q18" s="231">
        <v>23645</v>
      </c>
      <c r="R18" s="15">
        <v>1.7500000000000002E-2</v>
      </c>
      <c r="S18" s="231">
        <f t="shared" si="8"/>
        <v>21755</v>
      </c>
      <c r="T18" s="231">
        <f t="shared" si="6"/>
        <v>0</v>
      </c>
      <c r="U18" s="231">
        <f t="shared" si="7"/>
        <v>0</v>
      </c>
      <c r="V18" s="232">
        <v>1.7500000000000002E-2</v>
      </c>
      <c r="X18" s="227"/>
    </row>
    <row r="19" spans="1:24" x14ac:dyDescent="0.35">
      <c r="A19" s="24">
        <v>13</v>
      </c>
      <c r="B19" s="26">
        <v>18847</v>
      </c>
      <c r="C19" s="26">
        <v>4.2941729843395497E-2</v>
      </c>
      <c r="D19" s="11">
        <f t="shared" si="3"/>
        <v>4.2941729843395497E-2</v>
      </c>
      <c r="E19" s="26">
        <v>19342</v>
      </c>
      <c r="F19" s="122">
        <f t="shared" si="4"/>
        <v>19633</v>
      </c>
      <c r="G19" s="26">
        <f t="shared" si="0"/>
        <v>14024</v>
      </c>
      <c r="H19" s="26">
        <f t="shared" si="1"/>
        <v>22438</v>
      </c>
      <c r="I19" s="15">
        <v>0.02</v>
      </c>
      <c r="J19" s="13">
        <v>19597.526352818895</v>
      </c>
      <c r="K19" s="16">
        <v>1.2500000000000001E-2</v>
      </c>
      <c r="L19" s="14">
        <f t="shared" si="2"/>
        <v>20222</v>
      </c>
      <c r="M19" s="17">
        <f t="shared" si="5"/>
        <v>1.9632083869053508E-2</v>
      </c>
      <c r="N19" s="24">
        <v>13</v>
      </c>
      <c r="O19" s="231">
        <v>21051</v>
      </c>
      <c r="P19" s="231">
        <v>15036</v>
      </c>
      <c r="Q19" s="231">
        <v>24058</v>
      </c>
      <c r="R19" s="15">
        <v>1.7500000000000002E-2</v>
      </c>
      <c r="S19" s="231">
        <f t="shared" si="8"/>
        <v>22136</v>
      </c>
      <c r="T19" s="231">
        <f t="shared" si="6"/>
        <v>0</v>
      </c>
      <c r="U19" s="231">
        <f t="shared" si="7"/>
        <v>0</v>
      </c>
      <c r="V19" s="232">
        <v>1.7500000000000002E-2</v>
      </c>
      <c r="X19" s="227"/>
    </row>
    <row r="20" spans="1:24" x14ac:dyDescent="0.35">
      <c r="A20" s="24">
        <v>14</v>
      </c>
      <c r="B20" s="26">
        <v>19549</v>
      </c>
      <c r="C20" s="26">
        <v>3.7247307263755504E-2</v>
      </c>
      <c r="D20" s="11">
        <f t="shared" si="3"/>
        <v>3.7247307263755504E-2</v>
      </c>
      <c r="E20" s="26">
        <v>19680</v>
      </c>
      <c r="F20" s="122">
        <f t="shared" si="4"/>
        <v>20026</v>
      </c>
      <c r="G20" s="26">
        <f t="shared" si="0"/>
        <v>14304</v>
      </c>
      <c r="H20" s="26">
        <f t="shared" si="1"/>
        <v>22887</v>
      </c>
      <c r="I20" s="15">
        <v>0.02</v>
      </c>
      <c r="J20" s="13">
        <v>19842.495432229131</v>
      </c>
      <c r="K20" s="16">
        <v>1.2500000000000001E-2</v>
      </c>
      <c r="L20" s="14">
        <f t="shared" si="2"/>
        <v>20627</v>
      </c>
      <c r="M20" s="17">
        <f t="shared" si="5"/>
        <v>1.9634459688757454E-2</v>
      </c>
      <c r="N20" s="24">
        <v>14</v>
      </c>
      <c r="O20" s="231">
        <v>21419</v>
      </c>
      <c r="P20" s="231">
        <v>15299</v>
      </c>
      <c r="Q20" s="231">
        <v>24479</v>
      </c>
      <c r="R20" s="15">
        <v>1.7500000000000002E-2</v>
      </c>
      <c r="S20" s="231">
        <f t="shared" si="8"/>
        <v>22523</v>
      </c>
      <c r="T20" s="231">
        <f t="shared" si="6"/>
        <v>0</v>
      </c>
      <c r="U20" s="231">
        <f t="shared" si="7"/>
        <v>0</v>
      </c>
      <c r="V20" s="232">
        <v>1.7500000000000002E-2</v>
      </c>
      <c r="X20" s="227"/>
    </row>
    <row r="21" spans="1:24" x14ac:dyDescent="0.35">
      <c r="A21" s="24">
        <v>15</v>
      </c>
      <c r="B21" s="26">
        <v>20087</v>
      </c>
      <c r="C21" s="26">
        <v>2.7520589288454654E-2</v>
      </c>
      <c r="D21" s="11">
        <f t="shared" si="3"/>
        <v>2.7520589288454654E-2</v>
      </c>
      <c r="E21" s="26">
        <v>20145</v>
      </c>
      <c r="F21" s="122">
        <f t="shared" si="4"/>
        <v>20427</v>
      </c>
      <c r="G21" s="26">
        <f t="shared" si="0"/>
        <v>14591</v>
      </c>
      <c r="H21" s="26">
        <f t="shared" si="1"/>
        <v>23345</v>
      </c>
      <c r="I21" s="15">
        <v>0.02</v>
      </c>
      <c r="J21" s="13">
        <v>20090.526625131995</v>
      </c>
      <c r="K21" s="16">
        <v>1.2500000000000001E-2</v>
      </c>
      <c r="L21" s="14">
        <f t="shared" si="2"/>
        <v>21040</v>
      </c>
      <c r="M21" s="17">
        <f t="shared" si="5"/>
        <v>1.9629277566539923E-2</v>
      </c>
      <c r="N21" s="24">
        <v>15</v>
      </c>
      <c r="O21" s="231">
        <v>21794</v>
      </c>
      <c r="P21" s="231">
        <v>155637</v>
      </c>
      <c r="Q21" s="231">
        <v>24907</v>
      </c>
      <c r="R21" s="15">
        <v>1.7500000000000002E-2</v>
      </c>
      <c r="S21" s="231">
        <f t="shared" si="8"/>
        <v>22917</v>
      </c>
      <c r="T21" s="231">
        <f t="shared" si="6"/>
        <v>0</v>
      </c>
      <c r="U21" s="231">
        <f t="shared" si="7"/>
        <v>0</v>
      </c>
      <c r="V21" s="232">
        <v>1.7500000000000002E-2</v>
      </c>
      <c r="X21" s="227"/>
    </row>
    <row r="22" spans="1:24" x14ac:dyDescent="0.35">
      <c r="A22" s="24">
        <v>16</v>
      </c>
      <c r="B22" s="26">
        <v>20595</v>
      </c>
      <c r="C22" s="26">
        <v>2.5289988549808334E-2</v>
      </c>
      <c r="D22" s="11">
        <f t="shared" si="3"/>
        <v>2.5289988549808334E-2</v>
      </c>
      <c r="E22" s="26">
        <v>20942</v>
      </c>
      <c r="F22" s="122">
        <f t="shared" si="4"/>
        <v>20836</v>
      </c>
      <c r="G22" s="26">
        <f t="shared" si="0"/>
        <v>14883</v>
      </c>
      <c r="H22" s="26">
        <f t="shared" si="1"/>
        <v>23813</v>
      </c>
      <c r="I22" s="15">
        <v>0.02</v>
      </c>
      <c r="J22" s="13">
        <v>20590.526625131995</v>
      </c>
      <c r="K22" s="18" t="s">
        <v>6</v>
      </c>
      <c r="L22" s="14">
        <f t="shared" si="2"/>
        <v>21461</v>
      </c>
      <c r="M22" s="17">
        <f t="shared" si="5"/>
        <v>1.9616979637481945E-2</v>
      </c>
      <c r="N22" s="24">
        <v>16</v>
      </c>
      <c r="O22" s="231">
        <v>22175</v>
      </c>
      <c r="P22" s="231">
        <v>15839</v>
      </c>
      <c r="Q22" s="231">
        <v>25343</v>
      </c>
      <c r="R22" s="15">
        <v>1.7500000000000002E-2</v>
      </c>
      <c r="S22" s="231">
        <f t="shared" si="8"/>
        <v>23318</v>
      </c>
      <c r="T22" s="231">
        <f t="shared" si="6"/>
        <v>0</v>
      </c>
      <c r="U22" s="231">
        <f t="shared" si="7"/>
        <v>0</v>
      </c>
      <c r="V22" s="232">
        <v>1.7500000000000002E-2</v>
      </c>
      <c r="X22" s="227"/>
    </row>
    <row r="23" spans="1:24" x14ac:dyDescent="0.35">
      <c r="A23" s="24">
        <v>17</v>
      </c>
      <c r="B23" s="26">
        <v>21670</v>
      </c>
      <c r="C23" s="26">
        <v>5.2197135226996844E-2</v>
      </c>
      <c r="D23" s="11">
        <f t="shared" si="3"/>
        <v>5.2197135226996844E-2</v>
      </c>
      <c r="E23" s="26">
        <v>21244</v>
      </c>
      <c r="F23" s="122">
        <f t="shared" si="4"/>
        <v>21253</v>
      </c>
      <c r="G23" s="26">
        <f t="shared" si="0"/>
        <v>15181</v>
      </c>
      <c r="H23" s="26">
        <f t="shared" si="1"/>
        <v>24289</v>
      </c>
      <c r="I23" s="15">
        <v>0.02</v>
      </c>
      <c r="J23" s="13">
        <v>21090.526625131995</v>
      </c>
      <c r="K23" s="18" t="s">
        <v>6</v>
      </c>
      <c r="L23" s="14">
        <f t="shared" si="2"/>
        <v>21891</v>
      </c>
      <c r="M23" s="17">
        <f t="shared" si="5"/>
        <v>1.9642775569868896E-2</v>
      </c>
      <c r="N23" s="24">
        <v>17</v>
      </c>
      <c r="O23" s="231">
        <v>22563</v>
      </c>
      <c r="P23" s="231">
        <v>16116</v>
      </c>
      <c r="Q23" s="231">
        <v>25786</v>
      </c>
      <c r="R23" s="15">
        <v>1.7500000000000002E-2</v>
      </c>
      <c r="S23" s="231">
        <f t="shared" si="8"/>
        <v>23726</v>
      </c>
      <c r="T23" s="231">
        <f t="shared" si="6"/>
        <v>0</v>
      </c>
      <c r="U23" s="231">
        <f t="shared" si="7"/>
        <v>0</v>
      </c>
      <c r="V23" s="232">
        <v>1.7500000000000002E-2</v>
      </c>
      <c r="X23" s="227"/>
    </row>
    <row r="24" spans="1:24" x14ac:dyDescent="0.35">
      <c r="A24" s="24">
        <v>18</v>
      </c>
      <c r="B24" s="26">
        <v>21879</v>
      </c>
      <c r="C24" s="26">
        <v>9.6446700507614221E-3</v>
      </c>
      <c r="D24" s="11">
        <f t="shared" si="3"/>
        <v>9.6446700507614221E-3</v>
      </c>
      <c r="E24" s="26">
        <v>21528</v>
      </c>
      <c r="F24" s="122">
        <f t="shared" si="4"/>
        <v>21678</v>
      </c>
      <c r="G24" s="26">
        <f t="shared" si="0"/>
        <v>15484</v>
      </c>
      <c r="H24" s="26">
        <f t="shared" si="1"/>
        <v>24775</v>
      </c>
      <c r="I24" s="15">
        <v>0.02</v>
      </c>
      <c r="J24" s="13">
        <v>21590.526625131995</v>
      </c>
      <c r="K24" s="18" t="s">
        <v>6</v>
      </c>
      <c r="L24" s="14">
        <f t="shared" si="2"/>
        <v>22328</v>
      </c>
      <c r="M24" s="17">
        <f t="shared" si="5"/>
        <v>1.957183805087782E-2</v>
      </c>
      <c r="N24" s="24">
        <v>18</v>
      </c>
      <c r="O24" s="231">
        <v>22958</v>
      </c>
      <c r="P24" s="231">
        <v>16399</v>
      </c>
      <c r="Q24" s="231">
        <v>26238</v>
      </c>
      <c r="R24" s="15">
        <v>1.7500000000000002E-2</v>
      </c>
      <c r="S24" s="231">
        <f t="shared" si="8"/>
        <v>24141</v>
      </c>
      <c r="T24" s="231">
        <f t="shared" si="6"/>
        <v>0</v>
      </c>
      <c r="U24" s="231">
        <f t="shared" si="7"/>
        <v>0</v>
      </c>
      <c r="V24" s="232">
        <v>1.7500000000000002E-2</v>
      </c>
      <c r="X24" s="227"/>
    </row>
    <row r="25" spans="1:24" x14ac:dyDescent="0.35">
      <c r="A25" s="24">
        <v>19</v>
      </c>
      <c r="B25" s="26">
        <v>22098</v>
      </c>
      <c r="C25" s="26">
        <v>1.0009598244892363E-2</v>
      </c>
      <c r="D25" s="11">
        <f t="shared" si="3"/>
        <v>1.0009598244892363E-2</v>
      </c>
      <c r="E25" s="26">
        <v>22131</v>
      </c>
      <c r="F25" s="122">
        <f t="shared" si="4"/>
        <v>22112</v>
      </c>
      <c r="G25" s="26">
        <f t="shared" si="0"/>
        <v>15794</v>
      </c>
      <c r="H25" s="26">
        <f t="shared" si="1"/>
        <v>25271</v>
      </c>
      <c r="I25" s="15">
        <v>0.02</v>
      </c>
      <c r="J25" s="13">
        <v>22090.526625131995</v>
      </c>
      <c r="K25" s="18" t="s">
        <v>6</v>
      </c>
      <c r="L25" s="14">
        <f t="shared" si="2"/>
        <v>22775</v>
      </c>
      <c r="M25" s="17">
        <f t="shared" si="5"/>
        <v>1.9626783754116355E-2</v>
      </c>
      <c r="N25" s="24">
        <v>19</v>
      </c>
      <c r="O25" s="231">
        <v>23360</v>
      </c>
      <c r="P25" s="231">
        <v>16686</v>
      </c>
      <c r="Q25" s="231">
        <v>26697</v>
      </c>
      <c r="R25" s="15">
        <v>1.7500000000000002E-2</v>
      </c>
      <c r="S25" s="231">
        <f t="shared" si="8"/>
        <v>24563</v>
      </c>
      <c r="T25" s="231">
        <f t="shared" si="6"/>
        <v>0</v>
      </c>
      <c r="U25" s="231">
        <f t="shared" si="7"/>
        <v>0</v>
      </c>
      <c r="V25" s="232">
        <v>1.7500000000000002E-2</v>
      </c>
      <c r="X25" s="227"/>
    </row>
    <row r="26" spans="1:24" x14ac:dyDescent="0.35">
      <c r="A26" s="24">
        <v>20</v>
      </c>
      <c r="B26" s="26">
        <v>22540</v>
      </c>
      <c r="C26" s="26">
        <v>2.0001810118562766E-2</v>
      </c>
      <c r="D26" s="11">
        <f t="shared" si="3"/>
        <v>2.0001810118562766E-2</v>
      </c>
      <c r="E26" s="26">
        <v>22409</v>
      </c>
      <c r="F26" s="122">
        <f t="shared" si="4"/>
        <v>22554</v>
      </c>
      <c r="G26" s="26">
        <f t="shared" si="0"/>
        <v>16110</v>
      </c>
      <c r="H26" s="26">
        <f t="shared" si="1"/>
        <v>25776</v>
      </c>
      <c r="I26" s="15">
        <v>0.02</v>
      </c>
      <c r="J26" s="13">
        <v>22590.526625131995</v>
      </c>
      <c r="K26" s="18" t="s">
        <v>6</v>
      </c>
      <c r="L26" s="14">
        <f t="shared" si="2"/>
        <v>23231</v>
      </c>
      <c r="M26" s="17">
        <f t="shared" si="5"/>
        <v>1.962894408333692E-2</v>
      </c>
      <c r="N26" s="24">
        <v>20</v>
      </c>
      <c r="O26" s="231">
        <v>23769</v>
      </c>
      <c r="P26" s="231">
        <v>16978</v>
      </c>
      <c r="Q26" s="231">
        <v>27165</v>
      </c>
      <c r="R26" s="15">
        <v>1.7500000000000002E-2</v>
      </c>
      <c r="S26" s="231">
        <f t="shared" si="8"/>
        <v>24993</v>
      </c>
      <c r="T26" s="231">
        <f t="shared" si="6"/>
        <v>0</v>
      </c>
      <c r="U26" s="231">
        <f t="shared" si="7"/>
        <v>0</v>
      </c>
      <c r="V26" s="232">
        <v>1.7500000000000002E-2</v>
      </c>
      <c r="X26" s="227"/>
    </row>
    <row r="27" spans="1:24" x14ac:dyDescent="0.35">
      <c r="A27" s="24">
        <v>21</v>
      </c>
      <c r="B27" s="26">
        <v>22990</v>
      </c>
      <c r="C27" s="26">
        <v>1.9964507542147295E-2</v>
      </c>
      <c r="D27" s="11">
        <f t="shared" si="3"/>
        <v>1.9964507542147295E-2</v>
      </c>
      <c r="E27" s="26">
        <v>22758</v>
      </c>
      <c r="F27" s="122">
        <f t="shared" si="4"/>
        <v>23005</v>
      </c>
      <c r="G27" s="26">
        <f t="shared" si="0"/>
        <v>16432</v>
      </c>
      <c r="H27" s="26">
        <f t="shared" si="1"/>
        <v>26291</v>
      </c>
      <c r="I27" s="15">
        <v>0.02</v>
      </c>
      <c r="J27" s="13">
        <v>23090.526625131995</v>
      </c>
      <c r="K27" s="18" t="s">
        <v>6</v>
      </c>
      <c r="L27" s="14">
        <f t="shared" si="2"/>
        <v>23695</v>
      </c>
      <c r="M27" s="17">
        <f t="shared" si="5"/>
        <v>1.9582190335513821E-2</v>
      </c>
      <c r="N27" s="24">
        <v>21</v>
      </c>
      <c r="O27" s="231">
        <v>24185</v>
      </c>
      <c r="P27" s="231">
        <v>17275</v>
      </c>
      <c r="Q27" s="231">
        <v>27640</v>
      </c>
      <c r="R27" s="15">
        <v>1.7500000000000002E-2</v>
      </c>
      <c r="S27" s="231">
        <f t="shared" si="8"/>
        <v>25430</v>
      </c>
      <c r="T27" s="231">
        <f t="shared" si="6"/>
        <v>0</v>
      </c>
      <c r="U27" s="231">
        <f t="shared" si="7"/>
        <v>0</v>
      </c>
      <c r="V27" s="232">
        <v>1.7500000000000002E-2</v>
      </c>
      <c r="X27" s="227"/>
    </row>
    <row r="28" spans="1:24" x14ac:dyDescent="0.35">
      <c r="A28" s="24">
        <v>22</v>
      </c>
      <c r="B28" s="26">
        <v>23451</v>
      </c>
      <c r="C28" s="26">
        <v>2.0052196607220532E-2</v>
      </c>
      <c r="D28" s="11">
        <f t="shared" si="3"/>
        <v>2.0052196607220532E-2</v>
      </c>
      <c r="E28" s="26">
        <v>23128</v>
      </c>
      <c r="F28" s="122">
        <f t="shared" si="4"/>
        <v>23465</v>
      </c>
      <c r="G28" s="26">
        <f t="shared" si="0"/>
        <v>16761</v>
      </c>
      <c r="H28" s="26">
        <f t="shared" si="1"/>
        <v>26817</v>
      </c>
      <c r="I28" s="15">
        <v>0.02</v>
      </c>
      <c r="J28" s="13">
        <v>23590.526625131995</v>
      </c>
      <c r="K28" s="18" t="s">
        <v>6</v>
      </c>
      <c r="L28" s="14">
        <f t="shared" si="2"/>
        <v>24169</v>
      </c>
      <c r="M28" s="17">
        <f t="shared" si="5"/>
        <v>1.9611899540733998E-2</v>
      </c>
      <c r="N28" s="24">
        <v>22</v>
      </c>
      <c r="O28" s="231">
        <v>24608</v>
      </c>
      <c r="P28" s="231">
        <v>17577</v>
      </c>
      <c r="Q28" s="231">
        <v>28123</v>
      </c>
      <c r="R28" s="15">
        <v>1.7500000000000002E-2</v>
      </c>
      <c r="S28" s="231">
        <f t="shared" si="8"/>
        <v>25875</v>
      </c>
      <c r="T28" s="231">
        <f t="shared" si="6"/>
        <v>0</v>
      </c>
      <c r="U28" s="231">
        <f t="shared" si="7"/>
        <v>0</v>
      </c>
      <c r="V28" s="232">
        <v>1.7500000000000002E-2</v>
      </c>
      <c r="X28" s="227"/>
    </row>
    <row r="29" spans="1:24" x14ac:dyDescent="0.35">
      <c r="A29" s="24">
        <v>23</v>
      </c>
      <c r="B29" s="26">
        <v>23920</v>
      </c>
      <c r="C29" s="26">
        <v>1.9999147157903713E-2</v>
      </c>
      <c r="D29" s="11">
        <f t="shared" si="3"/>
        <v>1.9999147157903713E-2</v>
      </c>
      <c r="E29" s="26">
        <v>23159</v>
      </c>
      <c r="F29" s="122">
        <f t="shared" si="4"/>
        <v>23934</v>
      </c>
      <c r="G29" s="26">
        <f t="shared" si="0"/>
        <v>17096</v>
      </c>
      <c r="H29" s="26">
        <f t="shared" si="1"/>
        <v>27353</v>
      </c>
      <c r="I29" s="15">
        <v>0.02</v>
      </c>
      <c r="J29" s="13">
        <v>24090.526625131995</v>
      </c>
      <c r="K29" s="18" t="s">
        <v>6</v>
      </c>
      <c r="L29" s="14">
        <f t="shared" si="2"/>
        <v>24652</v>
      </c>
      <c r="M29" s="17">
        <f t="shared" si="5"/>
        <v>1.9592730812915789E-2</v>
      </c>
      <c r="N29" s="24">
        <v>23</v>
      </c>
      <c r="O29" s="231">
        <v>25039</v>
      </c>
      <c r="P29" s="231">
        <v>17885</v>
      </c>
      <c r="Q29" s="231">
        <v>28616</v>
      </c>
      <c r="R29" s="15">
        <v>1.7500000000000002E-2</v>
      </c>
      <c r="S29" s="231">
        <f t="shared" si="8"/>
        <v>26328</v>
      </c>
      <c r="T29" s="231">
        <f t="shared" si="6"/>
        <v>0</v>
      </c>
      <c r="U29" s="231">
        <f t="shared" si="7"/>
        <v>0</v>
      </c>
      <c r="V29" s="232">
        <v>1.7500000000000002E-2</v>
      </c>
      <c r="X29" s="227"/>
    </row>
    <row r="30" spans="1:24" x14ac:dyDescent="0.35">
      <c r="A30" s="24">
        <v>24</v>
      </c>
      <c r="B30" s="26">
        <v>24398</v>
      </c>
      <c r="C30" s="26">
        <v>1.9983277591973245E-2</v>
      </c>
      <c r="D30" s="11">
        <f t="shared" si="3"/>
        <v>1.9983277591973245E-2</v>
      </c>
      <c r="E30" s="26">
        <v>23635</v>
      </c>
      <c r="F30" s="122">
        <f t="shared" si="4"/>
        <v>24413</v>
      </c>
      <c r="G30" s="26">
        <f t="shared" si="0"/>
        <v>17438</v>
      </c>
      <c r="H30" s="26">
        <f t="shared" si="1"/>
        <v>27901</v>
      </c>
      <c r="I30" s="15">
        <v>0.02</v>
      </c>
      <c r="J30" s="13">
        <v>24590.526625131995</v>
      </c>
      <c r="K30" s="18" t="s">
        <v>6</v>
      </c>
      <c r="L30" s="14">
        <f t="shared" si="2"/>
        <v>25145</v>
      </c>
      <c r="M30" s="17">
        <f t="shared" si="5"/>
        <v>1.9606283555378804E-2</v>
      </c>
      <c r="N30" s="24">
        <v>24</v>
      </c>
      <c r="O30" s="231">
        <v>25477</v>
      </c>
      <c r="P30" s="231">
        <v>18198</v>
      </c>
      <c r="Q30" s="231">
        <v>29117</v>
      </c>
      <c r="R30" s="15">
        <v>1.7500000000000002E-2</v>
      </c>
      <c r="S30" s="231">
        <f t="shared" si="8"/>
        <v>26789</v>
      </c>
      <c r="T30" s="231">
        <f t="shared" si="6"/>
        <v>0</v>
      </c>
      <c r="U30" s="231">
        <f t="shared" si="7"/>
        <v>0</v>
      </c>
      <c r="V30" s="232">
        <v>1.7500000000000002E-2</v>
      </c>
      <c r="X30" s="227"/>
    </row>
    <row r="31" spans="1:24" x14ac:dyDescent="0.35">
      <c r="A31" s="24">
        <v>25</v>
      </c>
      <c r="B31" s="26">
        <v>24887</v>
      </c>
      <c r="C31" s="26">
        <v>2.0042626444790556E-2</v>
      </c>
      <c r="D31" s="11">
        <f t="shared" si="3"/>
        <v>2.0042626444790556E-2</v>
      </c>
      <c r="E31" s="26">
        <v>23969</v>
      </c>
      <c r="F31" s="122">
        <f t="shared" si="4"/>
        <v>24901</v>
      </c>
      <c r="G31" s="26">
        <f t="shared" si="0"/>
        <v>17786</v>
      </c>
      <c r="H31" s="26">
        <f t="shared" si="1"/>
        <v>28458</v>
      </c>
      <c r="I31" s="15">
        <v>0.02</v>
      </c>
      <c r="J31" s="13">
        <v>25090.526625131995</v>
      </c>
      <c r="K31" s="18" t="s">
        <v>6</v>
      </c>
      <c r="L31" s="14">
        <f t="shared" si="2"/>
        <v>25648</v>
      </c>
      <c r="M31" s="17">
        <f t="shared" si="5"/>
        <v>1.9611665626949468E-2</v>
      </c>
      <c r="N31" s="24">
        <v>25</v>
      </c>
      <c r="O31" s="231">
        <v>25923</v>
      </c>
      <c r="P31" s="231">
        <v>18516</v>
      </c>
      <c r="Q31" s="231">
        <v>29626</v>
      </c>
      <c r="R31" s="15">
        <v>1.7500000000000002E-2</v>
      </c>
      <c r="S31" s="231">
        <f t="shared" si="8"/>
        <v>27258</v>
      </c>
      <c r="T31" s="231">
        <f t="shared" si="6"/>
        <v>0</v>
      </c>
      <c r="U31" s="231">
        <f t="shared" si="7"/>
        <v>0</v>
      </c>
      <c r="V31" s="232">
        <v>1.7500000000000002E-2</v>
      </c>
      <c r="X31" s="227"/>
    </row>
    <row r="32" spans="1:24" x14ac:dyDescent="0.35">
      <c r="A32" s="24">
        <v>26</v>
      </c>
      <c r="B32" s="26">
        <v>25383</v>
      </c>
      <c r="C32" s="26">
        <v>1.9930083979587735E-2</v>
      </c>
      <c r="D32" s="11">
        <f t="shared" si="3"/>
        <v>1.9930083979587735E-2</v>
      </c>
      <c r="E32" s="26">
        <v>24332</v>
      </c>
      <c r="F32" s="122">
        <f t="shared" si="4"/>
        <v>25399</v>
      </c>
      <c r="G32" s="26">
        <f t="shared" si="0"/>
        <v>18142</v>
      </c>
      <c r="H32" s="26">
        <f t="shared" si="1"/>
        <v>29027</v>
      </c>
      <c r="I32" s="15">
        <v>0.02</v>
      </c>
      <c r="J32" s="13">
        <v>25590.526625131995</v>
      </c>
      <c r="K32" s="18" t="s">
        <v>6</v>
      </c>
      <c r="L32" s="14">
        <f t="shared" si="2"/>
        <v>26161</v>
      </c>
      <c r="M32" s="17">
        <f t="shared" si="5"/>
        <v>1.9609342150529414E-2</v>
      </c>
      <c r="N32" s="24">
        <v>26</v>
      </c>
      <c r="O32" s="231">
        <v>26377</v>
      </c>
      <c r="P32" s="231">
        <v>18841</v>
      </c>
      <c r="Q32" s="231">
        <v>30145</v>
      </c>
      <c r="R32" s="15">
        <v>1.7500000000000002E-2</v>
      </c>
      <c r="S32" s="231">
        <f t="shared" si="8"/>
        <v>27735</v>
      </c>
      <c r="T32" s="231">
        <f t="shared" si="6"/>
        <v>0</v>
      </c>
      <c r="U32" s="231">
        <f t="shared" si="7"/>
        <v>0</v>
      </c>
      <c r="V32" s="232">
        <v>1.7500000000000002E-2</v>
      </c>
      <c r="X32" s="227"/>
    </row>
    <row r="33" spans="1:24" x14ac:dyDescent="0.35">
      <c r="A33" s="24">
        <v>27</v>
      </c>
      <c r="B33" s="26">
        <v>25892</v>
      </c>
      <c r="C33" s="26">
        <v>2.0052791238230311E-2</v>
      </c>
      <c r="D33" s="11">
        <f t="shared" si="3"/>
        <v>2.0052791238230311E-2</v>
      </c>
      <c r="E33" s="26">
        <v>24380</v>
      </c>
      <c r="F33" s="122">
        <f t="shared" si="4"/>
        <v>25907</v>
      </c>
      <c r="G33" s="26">
        <f t="shared" si="0"/>
        <v>18505</v>
      </c>
      <c r="H33" s="26">
        <f t="shared" si="1"/>
        <v>29608</v>
      </c>
      <c r="I33" s="15">
        <v>0.02</v>
      </c>
      <c r="J33" s="13">
        <v>26090.526625131995</v>
      </c>
      <c r="K33" s="18" t="s">
        <v>6</v>
      </c>
      <c r="L33" s="14">
        <f t="shared" si="2"/>
        <v>26684</v>
      </c>
      <c r="M33" s="17">
        <f t="shared" si="5"/>
        <v>1.9599760155898666E-2</v>
      </c>
      <c r="N33" s="24">
        <v>27</v>
      </c>
      <c r="O33" s="231">
        <v>26839</v>
      </c>
      <c r="P33" s="231">
        <v>19171</v>
      </c>
      <c r="Q33" s="231">
        <v>30673</v>
      </c>
      <c r="R33" s="15">
        <v>1.7500000000000002E-2</v>
      </c>
      <c r="S33" s="231">
        <f t="shared" si="8"/>
        <v>28220</v>
      </c>
      <c r="T33" s="231">
        <f t="shared" si="6"/>
        <v>0</v>
      </c>
      <c r="U33" s="231">
        <f t="shared" si="7"/>
        <v>0</v>
      </c>
      <c r="V33" s="232">
        <v>1.7500000000000002E-2</v>
      </c>
      <c r="X33" s="227"/>
    </row>
    <row r="34" spans="1:24" x14ac:dyDescent="0.35">
      <c r="A34" s="24">
        <v>28</v>
      </c>
      <c r="B34" s="26">
        <v>26409</v>
      </c>
      <c r="C34" s="26">
        <v>1.9967557546732583E-2</v>
      </c>
      <c r="D34" s="11">
        <f t="shared" si="3"/>
        <v>1.9967557546732583E-2</v>
      </c>
      <c r="E34" s="26">
        <v>25514</v>
      </c>
      <c r="F34" s="122">
        <f t="shared" si="4"/>
        <v>26425</v>
      </c>
      <c r="G34" s="26">
        <f t="shared" si="0"/>
        <v>18875</v>
      </c>
      <c r="H34" s="26">
        <f t="shared" si="1"/>
        <v>30200</v>
      </c>
      <c r="I34" s="15">
        <v>0.02</v>
      </c>
      <c r="J34" s="13">
        <v>26590.526625131995</v>
      </c>
      <c r="K34" s="18" t="s">
        <v>6</v>
      </c>
      <c r="L34" s="14">
        <f t="shared" si="2"/>
        <v>27218</v>
      </c>
      <c r="M34" s="17">
        <f t="shared" si="5"/>
        <v>1.9619369534866631E-2</v>
      </c>
      <c r="N34" s="24">
        <v>28</v>
      </c>
      <c r="O34" s="231">
        <v>27309</v>
      </c>
      <c r="P34" s="231">
        <v>19506</v>
      </c>
      <c r="Q34" s="231">
        <v>31210</v>
      </c>
      <c r="R34" s="15">
        <v>1.7500000000000002E-2</v>
      </c>
      <c r="S34" s="231">
        <f t="shared" si="8"/>
        <v>28714</v>
      </c>
      <c r="T34" s="231">
        <f t="shared" si="6"/>
        <v>0</v>
      </c>
      <c r="U34" s="231">
        <f t="shared" si="7"/>
        <v>0</v>
      </c>
      <c r="V34" s="232">
        <v>1.7500000000000002E-2</v>
      </c>
      <c r="X34" s="227"/>
    </row>
    <row r="35" spans="1:24" x14ac:dyDescent="0.35">
      <c r="A35" s="24">
        <v>29</v>
      </c>
      <c r="B35" s="26">
        <v>26938</v>
      </c>
      <c r="C35" s="26">
        <v>2.0031050020826235E-2</v>
      </c>
      <c r="D35" s="11">
        <f t="shared" si="3"/>
        <v>2.0031050020826235E-2</v>
      </c>
      <c r="E35" s="26">
        <v>26390</v>
      </c>
      <c r="F35" s="122">
        <f t="shared" si="4"/>
        <v>26954</v>
      </c>
      <c r="G35" s="26">
        <f t="shared" si="0"/>
        <v>19253</v>
      </c>
      <c r="H35" s="26">
        <f t="shared" si="1"/>
        <v>30805</v>
      </c>
      <c r="I35" s="15">
        <v>0.02</v>
      </c>
      <c r="J35" s="13">
        <v>27090.526625131995</v>
      </c>
      <c r="K35" s="18" t="s">
        <v>6</v>
      </c>
      <c r="L35" s="14">
        <f t="shared" si="2"/>
        <v>27763</v>
      </c>
      <c r="M35" s="17">
        <f t="shared" si="5"/>
        <v>1.9630443395886613E-2</v>
      </c>
      <c r="N35" s="24">
        <v>29</v>
      </c>
      <c r="O35" s="231">
        <v>27787</v>
      </c>
      <c r="P35" s="231">
        <v>19848</v>
      </c>
      <c r="Q35" s="231">
        <v>31757</v>
      </c>
      <c r="R35" s="15">
        <v>1.7500000000000002E-2</v>
      </c>
      <c r="S35" s="231">
        <f t="shared" si="8"/>
        <v>29216</v>
      </c>
      <c r="T35" s="231">
        <f t="shared" si="6"/>
        <v>0</v>
      </c>
      <c r="U35" s="231">
        <f t="shared" si="7"/>
        <v>0</v>
      </c>
      <c r="V35" s="232">
        <v>1.7500000000000002E-2</v>
      </c>
      <c r="X35" s="227"/>
    </row>
    <row r="36" spans="1:24" x14ac:dyDescent="0.35">
      <c r="A36" s="24">
        <v>30</v>
      </c>
      <c r="B36" s="26">
        <v>27476</v>
      </c>
      <c r="C36" s="26">
        <v>1.9971787066597371E-2</v>
      </c>
      <c r="D36" s="11">
        <f t="shared" si="3"/>
        <v>1.9971787066597371E-2</v>
      </c>
      <c r="E36" s="26">
        <v>26244</v>
      </c>
      <c r="F36" s="122">
        <f t="shared" si="4"/>
        <v>27493</v>
      </c>
      <c r="G36" s="26">
        <f t="shared" si="0"/>
        <v>19638</v>
      </c>
      <c r="H36" s="26">
        <f t="shared" si="1"/>
        <v>31421</v>
      </c>
      <c r="I36" s="15">
        <v>0.02</v>
      </c>
      <c r="J36" s="13">
        <v>27590.526625131995</v>
      </c>
      <c r="K36" s="18" t="s">
        <v>6</v>
      </c>
      <c r="L36" s="14">
        <f t="shared" si="2"/>
        <v>28318</v>
      </c>
      <c r="M36" s="17">
        <f t="shared" si="5"/>
        <v>1.9598841726110601E-2</v>
      </c>
      <c r="N36" s="24">
        <v>30</v>
      </c>
      <c r="O36" s="231">
        <v>28273</v>
      </c>
      <c r="P36" s="231">
        <v>20195</v>
      </c>
      <c r="Q36" s="231">
        <v>32312</v>
      </c>
      <c r="R36" s="15">
        <v>1.7500000000000002E-2</v>
      </c>
      <c r="S36" s="231">
        <f t="shared" si="8"/>
        <v>29727</v>
      </c>
      <c r="T36" s="231">
        <f t="shared" si="6"/>
        <v>0</v>
      </c>
      <c r="U36" s="231">
        <f t="shared" si="7"/>
        <v>0</v>
      </c>
      <c r="V36" s="232">
        <v>1.7500000000000002E-2</v>
      </c>
      <c r="X36" s="227"/>
    </row>
    <row r="37" spans="1:24" x14ac:dyDescent="0.35">
      <c r="A37" s="63" t="s">
        <v>3</v>
      </c>
      <c r="B37" s="64" t="s">
        <v>5</v>
      </c>
      <c r="C37" s="65"/>
      <c r="D37" s="65"/>
      <c r="E37" s="24"/>
      <c r="F37" s="123" t="s">
        <v>5</v>
      </c>
      <c r="G37" s="64"/>
      <c r="H37" s="64"/>
      <c r="I37" s="65"/>
      <c r="J37" s="19" t="s">
        <v>5</v>
      </c>
      <c r="K37" s="20"/>
      <c r="N37" s="63" t="s">
        <v>3</v>
      </c>
      <c r="O37" s="64" t="s">
        <v>5</v>
      </c>
      <c r="P37" s="233"/>
      <c r="Q37" s="233"/>
      <c r="R37" s="233"/>
      <c r="S37" s="234" t="s">
        <v>5</v>
      </c>
      <c r="T37" s="235"/>
      <c r="U37" s="235"/>
      <c r="V37" s="235"/>
    </row>
    <row r="38" spans="1:24" x14ac:dyDescent="0.35">
      <c r="A38" s="66"/>
      <c r="B38" s="66"/>
      <c r="C38" s="66"/>
      <c r="D38" s="66"/>
      <c r="E38" s="66"/>
      <c r="F38" s="66"/>
      <c r="G38" s="66"/>
      <c r="H38" s="66"/>
      <c r="I38" s="66"/>
      <c r="N38" s="66"/>
    </row>
  </sheetData>
  <mergeCells count="5">
    <mergeCell ref="F4:H4"/>
    <mergeCell ref="O4:Q4"/>
    <mergeCell ref="S4:U4"/>
    <mergeCell ref="N1:V1"/>
    <mergeCell ref="N2:V3"/>
  </mergeCells>
  <printOptions horizontalCentered="1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6"/>
  <sheetViews>
    <sheetView workbookViewId="0">
      <selection activeCell="A4" sqref="A4"/>
    </sheetView>
  </sheetViews>
  <sheetFormatPr defaultRowHeight="14.5" x14ac:dyDescent="0.35"/>
  <cols>
    <col min="1" max="1" width="5.1796875" customWidth="1"/>
    <col min="2" max="3" width="10.1796875" hidden="1" customWidth="1"/>
    <col min="4" max="4" width="13.453125" customWidth="1"/>
    <col min="5" max="5" width="9.1796875" customWidth="1"/>
    <col min="6" max="6" width="11.453125" customWidth="1"/>
  </cols>
  <sheetData>
    <row r="1" spans="1:7" ht="15.75" customHeight="1" x14ac:dyDescent="0.35">
      <c r="A1" s="254" t="s">
        <v>7</v>
      </c>
      <c r="B1" s="254"/>
      <c r="C1" s="254"/>
      <c r="D1" s="254"/>
      <c r="E1" s="254"/>
      <c r="F1" s="254"/>
      <c r="G1" s="254"/>
    </row>
    <row r="2" spans="1:7" x14ac:dyDescent="0.35">
      <c r="A2" s="256" t="s">
        <v>107</v>
      </c>
      <c r="B2" s="256"/>
      <c r="C2" s="256"/>
      <c r="D2" s="256"/>
      <c r="E2" s="256"/>
      <c r="F2" s="256"/>
      <c r="G2" s="256"/>
    </row>
    <row r="3" spans="1:7" x14ac:dyDescent="0.35">
      <c r="A3" s="256"/>
      <c r="B3" s="256"/>
      <c r="C3" s="256"/>
      <c r="D3" s="256"/>
      <c r="E3" s="256"/>
      <c r="F3" s="256"/>
      <c r="G3" s="256"/>
    </row>
    <row r="4" spans="1:7" x14ac:dyDescent="0.35">
      <c r="A4" s="5" t="s">
        <v>8</v>
      </c>
      <c r="B4" s="68" t="s">
        <v>9</v>
      </c>
      <c r="C4" s="68" t="s">
        <v>57</v>
      </c>
      <c r="D4" s="187" t="s">
        <v>84</v>
      </c>
      <c r="E4" s="187" t="s">
        <v>86</v>
      </c>
      <c r="F4" s="187" t="s">
        <v>91</v>
      </c>
      <c r="G4" s="187" t="s">
        <v>92</v>
      </c>
    </row>
    <row r="5" spans="1:7" x14ac:dyDescent="0.35">
      <c r="A5">
        <v>0</v>
      </c>
      <c r="B5" s="1">
        <v>29353</v>
      </c>
      <c r="C5" s="1"/>
      <c r="D5" s="1">
        <v>37200</v>
      </c>
      <c r="E5" s="3"/>
      <c r="F5" s="1">
        <f>ROUND(39804/1.0125,0)</f>
        <v>39313</v>
      </c>
    </row>
    <row r="6" spans="1:7" x14ac:dyDescent="0.35">
      <c r="A6">
        <v>1</v>
      </c>
      <c r="B6" s="1">
        <v>29931</v>
      </c>
      <c r="C6" s="3">
        <f>(B6-B5)/B5</f>
        <v>1.9691343303921235E-2</v>
      </c>
      <c r="D6" s="1">
        <f>ROUND(D5*1.0125,0)</f>
        <v>37665</v>
      </c>
      <c r="E6" s="3">
        <v>1.2500000000000001E-2</v>
      </c>
      <c r="F6" s="1">
        <f>ROUND(D5*1.07,0)</f>
        <v>39804</v>
      </c>
      <c r="G6" s="23">
        <f>(F6-F5)/F5</f>
        <v>1.2489507287665657E-2</v>
      </c>
    </row>
    <row r="7" spans="1:7" x14ac:dyDescent="0.35">
      <c r="A7">
        <v>2</v>
      </c>
      <c r="B7" s="1">
        <v>30129</v>
      </c>
      <c r="C7" s="3">
        <f t="shared" ref="C7:C35" si="0">(B7-B6)/B6</f>
        <v>6.615214994487321E-3</v>
      </c>
      <c r="D7" s="1">
        <f t="shared" ref="D7:D35" si="1">ROUND(D6*1.0125,0)</f>
        <v>38136</v>
      </c>
      <c r="E7" s="3">
        <v>1.2500000000000001E-2</v>
      </c>
      <c r="F7" s="1">
        <f>ROUND(F6*1.0125,0)</f>
        <v>40302</v>
      </c>
      <c r="G7" s="23">
        <f t="shared" ref="G7:G35" si="2">(F7-F6)/F6</f>
        <v>1.2511305396442568E-2</v>
      </c>
    </row>
    <row r="8" spans="1:7" x14ac:dyDescent="0.35">
      <c r="A8">
        <v>3</v>
      </c>
      <c r="B8" s="1">
        <v>30723</v>
      </c>
      <c r="C8" s="3">
        <f t="shared" si="0"/>
        <v>1.9715224534501644E-2</v>
      </c>
      <c r="D8" s="1">
        <f t="shared" si="1"/>
        <v>38613</v>
      </c>
      <c r="E8" s="3">
        <v>1.2500000000000001E-2</v>
      </c>
      <c r="F8" s="1">
        <f t="shared" ref="F8:F35" si="3">ROUND(F7*1.0125,0)</f>
        <v>40806</v>
      </c>
      <c r="G8" s="23">
        <f t="shared" si="2"/>
        <v>1.2505582849486378E-2</v>
      </c>
    </row>
    <row r="9" spans="1:7" x14ac:dyDescent="0.35">
      <c r="A9">
        <v>4</v>
      </c>
      <c r="B9" s="1">
        <v>30848</v>
      </c>
      <c r="C9" s="3">
        <f t="shared" si="0"/>
        <v>4.0686130911694821E-3</v>
      </c>
      <c r="D9" s="1">
        <f t="shared" si="1"/>
        <v>39096</v>
      </c>
      <c r="E9" s="3">
        <v>1.2500000000000001E-2</v>
      </c>
      <c r="F9" s="1">
        <f t="shared" si="3"/>
        <v>41316</v>
      </c>
      <c r="G9" s="23">
        <f t="shared" si="2"/>
        <v>1.2498162034994854E-2</v>
      </c>
    </row>
    <row r="10" spans="1:7" x14ac:dyDescent="0.35">
      <c r="A10">
        <v>5</v>
      </c>
      <c r="B10" s="1">
        <v>31456</v>
      </c>
      <c r="C10" s="3">
        <f t="shared" si="0"/>
        <v>1.970954356846473E-2</v>
      </c>
      <c r="D10" s="1">
        <f t="shared" si="1"/>
        <v>39585</v>
      </c>
      <c r="E10" s="3">
        <v>1.2500000000000001E-2</v>
      </c>
      <c r="F10" s="1">
        <f t="shared" si="3"/>
        <v>41832</v>
      </c>
      <c r="G10" s="23">
        <f t="shared" si="2"/>
        <v>1.2489108335753703E-2</v>
      </c>
    </row>
    <row r="11" spans="1:7" x14ac:dyDescent="0.35">
      <c r="A11">
        <v>6</v>
      </c>
      <c r="B11" s="1">
        <v>31844</v>
      </c>
      <c r="C11" s="3">
        <f t="shared" si="0"/>
        <v>1.2334689725330621E-2</v>
      </c>
      <c r="D11" s="1">
        <f t="shared" si="1"/>
        <v>40080</v>
      </c>
      <c r="E11" s="3">
        <v>1.2500000000000001E-2</v>
      </c>
      <c r="F11" s="1">
        <f t="shared" si="3"/>
        <v>42355</v>
      </c>
      <c r="G11" s="23">
        <f t="shared" si="2"/>
        <v>1.2502390514438707E-2</v>
      </c>
    </row>
    <row r="12" spans="1:7" x14ac:dyDescent="0.35">
      <c r="A12">
        <v>7</v>
      </c>
      <c r="B12" s="1">
        <v>32471</v>
      </c>
      <c r="C12" s="3">
        <f t="shared" si="0"/>
        <v>1.9689737470167064E-2</v>
      </c>
      <c r="D12" s="1">
        <f t="shared" si="1"/>
        <v>40581</v>
      </c>
      <c r="E12" s="3">
        <v>1.2500000000000001E-2</v>
      </c>
      <c r="F12" s="1">
        <f t="shared" si="3"/>
        <v>42884</v>
      </c>
      <c r="G12" s="23">
        <f t="shared" si="2"/>
        <v>1.2489670641010506E-2</v>
      </c>
    </row>
    <row r="13" spans="1:7" x14ac:dyDescent="0.35">
      <c r="A13">
        <v>8</v>
      </c>
      <c r="B13" s="1">
        <v>32861</v>
      </c>
      <c r="C13" s="3">
        <f t="shared" si="0"/>
        <v>1.2010717255397124E-2</v>
      </c>
      <c r="D13" s="1">
        <f t="shared" si="1"/>
        <v>41088</v>
      </c>
      <c r="E13" s="3">
        <v>1.2500000000000001E-2</v>
      </c>
      <c r="F13" s="1">
        <f t="shared" si="3"/>
        <v>43420</v>
      </c>
      <c r="G13" s="23">
        <f t="shared" si="2"/>
        <v>1.2498834063986568E-2</v>
      </c>
    </row>
    <row r="14" spans="1:7" x14ac:dyDescent="0.35">
      <c r="A14">
        <v>9</v>
      </c>
      <c r="B14" s="1">
        <v>33508</v>
      </c>
      <c r="C14" s="3">
        <f t="shared" si="0"/>
        <v>1.9688993031252853E-2</v>
      </c>
      <c r="D14" s="1">
        <f t="shared" si="1"/>
        <v>41602</v>
      </c>
      <c r="E14" s="3">
        <v>1.2500000000000001E-2</v>
      </c>
      <c r="F14" s="1">
        <f t="shared" si="3"/>
        <v>43963</v>
      </c>
      <c r="G14" s="23">
        <f t="shared" si="2"/>
        <v>1.2505757715338553E-2</v>
      </c>
    </row>
    <row r="15" spans="1:7" x14ac:dyDescent="0.35">
      <c r="A15">
        <v>10</v>
      </c>
      <c r="B15" s="1">
        <v>34438</v>
      </c>
      <c r="C15" s="3">
        <f t="shared" si="0"/>
        <v>2.7754566073773426E-2</v>
      </c>
      <c r="D15" s="1">
        <f t="shared" si="1"/>
        <v>42122</v>
      </c>
      <c r="E15" s="3">
        <v>1.2500000000000001E-2</v>
      </c>
      <c r="F15" s="1">
        <f t="shared" si="3"/>
        <v>44513</v>
      </c>
      <c r="G15" s="23">
        <f t="shared" si="2"/>
        <v>1.251052021017674E-2</v>
      </c>
    </row>
    <row r="16" spans="1:7" x14ac:dyDescent="0.35">
      <c r="A16">
        <v>11</v>
      </c>
      <c r="B16" s="1">
        <v>35117</v>
      </c>
      <c r="C16" s="3">
        <f t="shared" si="0"/>
        <v>1.9716592136593297E-2</v>
      </c>
      <c r="D16" s="1">
        <f t="shared" si="1"/>
        <v>42649</v>
      </c>
      <c r="E16" s="3">
        <v>1.2500000000000001E-2</v>
      </c>
      <c r="F16" s="1">
        <f t="shared" si="3"/>
        <v>45069</v>
      </c>
      <c r="G16" s="23">
        <f t="shared" si="2"/>
        <v>1.2490733044279199E-2</v>
      </c>
    </row>
    <row r="17" spans="1:7" x14ac:dyDescent="0.35">
      <c r="A17">
        <v>12</v>
      </c>
      <c r="B17" s="1">
        <v>36413</v>
      </c>
      <c r="C17" s="3">
        <f t="shared" si="0"/>
        <v>3.6905202608423268E-2</v>
      </c>
      <c r="D17" s="1">
        <f t="shared" si="1"/>
        <v>43182</v>
      </c>
      <c r="E17" s="3">
        <v>1.2500000000000001E-2</v>
      </c>
      <c r="F17" s="1">
        <f t="shared" si="3"/>
        <v>45632</v>
      </c>
      <c r="G17" s="23">
        <f t="shared" si="2"/>
        <v>1.2491956777385786E-2</v>
      </c>
    </row>
    <row r="18" spans="1:7" x14ac:dyDescent="0.35">
      <c r="A18">
        <v>13</v>
      </c>
      <c r="B18" s="1">
        <v>37131</v>
      </c>
      <c r="C18" s="3">
        <f t="shared" si="0"/>
        <v>1.971823249938209E-2</v>
      </c>
      <c r="D18" s="1">
        <f t="shared" si="1"/>
        <v>43722</v>
      </c>
      <c r="E18" s="3">
        <v>1.2500000000000001E-2</v>
      </c>
      <c r="F18" s="1">
        <f t="shared" si="3"/>
        <v>46202</v>
      </c>
      <c r="G18" s="23">
        <f t="shared" si="2"/>
        <v>1.2491234221598879E-2</v>
      </c>
    </row>
    <row r="19" spans="1:7" x14ac:dyDescent="0.35">
      <c r="A19">
        <v>14</v>
      </c>
      <c r="B19" s="1">
        <v>38467</v>
      </c>
      <c r="C19" s="3">
        <f t="shared" si="0"/>
        <v>3.598071692117099E-2</v>
      </c>
      <c r="D19" s="1">
        <f t="shared" si="1"/>
        <v>44269</v>
      </c>
      <c r="E19" s="3">
        <v>1.2500000000000001E-2</v>
      </c>
      <c r="F19" s="1">
        <f t="shared" si="3"/>
        <v>46780</v>
      </c>
      <c r="G19" s="23">
        <f t="shared" si="2"/>
        <v>1.2510280940219038E-2</v>
      </c>
    </row>
    <row r="20" spans="1:7" x14ac:dyDescent="0.35">
      <c r="A20">
        <v>15</v>
      </c>
      <c r="B20" s="1">
        <v>39225</v>
      </c>
      <c r="C20" s="3">
        <f t="shared" si="0"/>
        <v>1.9705201861335689E-2</v>
      </c>
      <c r="D20" s="1">
        <f t="shared" si="1"/>
        <v>44822</v>
      </c>
      <c r="E20" s="3">
        <v>1.2500000000000001E-2</v>
      </c>
      <c r="F20" s="1">
        <f t="shared" si="3"/>
        <v>47365</v>
      </c>
      <c r="G20" s="23">
        <f t="shared" si="2"/>
        <v>1.2505344164172724E-2</v>
      </c>
    </row>
    <row r="21" spans="1:7" x14ac:dyDescent="0.35">
      <c r="A21">
        <v>16</v>
      </c>
      <c r="B21" s="1">
        <v>40604</v>
      </c>
      <c r="C21" s="3">
        <f t="shared" si="0"/>
        <v>3.515615041427661E-2</v>
      </c>
      <c r="D21" s="1">
        <f t="shared" si="1"/>
        <v>45382</v>
      </c>
      <c r="E21" s="3">
        <v>1.2500000000000001E-2</v>
      </c>
      <c r="F21" s="1">
        <f t="shared" si="3"/>
        <v>47957</v>
      </c>
      <c r="G21" s="23">
        <f t="shared" si="2"/>
        <v>1.2498680460255462E-2</v>
      </c>
    </row>
    <row r="22" spans="1:7" x14ac:dyDescent="0.35">
      <c r="A22">
        <v>17</v>
      </c>
      <c r="B22" s="1">
        <v>41404</v>
      </c>
      <c r="C22" s="3">
        <f t="shared" si="0"/>
        <v>1.9702492365284208E-2</v>
      </c>
      <c r="D22" s="1">
        <f t="shared" si="1"/>
        <v>45949</v>
      </c>
      <c r="E22" s="3">
        <v>1.2500000000000001E-2</v>
      </c>
      <c r="F22" s="1">
        <f t="shared" si="3"/>
        <v>48556</v>
      </c>
      <c r="G22" s="23">
        <f t="shared" si="2"/>
        <v>1.2490355943866381E-2</v>
      </c>
    </row>
    <row r="23" spans="1:7" x14ac:dyDescent="0.35">
      <c r="A23">
        <v>18</v>
      </c>
      <c r="B23" s="1">
        <v>42828</v>
      </c>
      <c r="C23" s="3">
        <f t="shared" si="0"/>
        <v>3.4392812288667758E-2</v>
      </c>
      <c r="D23" s="1">
        <f t="shared" si="1"/>
        <v>46523</v>
      </c>
      <c r="E23" s="3">
        <v>1.2500000000000001E-2</v>
      </c>
      <c r="F23" s="1">
        <f t="shared" si="3"/>
        <v>49163</v>
      </c>
      <c r="G23" s="23">
        <f t="shared" si="2"/>
        <v>1.2501029738858225E-2</v>
      </c>
    </row>
    <row r="24" spans="1:7" x14ac:dyDescent="0.35">
      <c r="A24">
        <v>19</v>
      </c>
      <c r="B24" s="1">
        <v>43672</v>
      </c>
      <c r="C24" s="3">
        <f t="shared" si="0"/>
        <v>1.9706733912393762E-2</v>
      </c>
      <c r="D24" s="1">
        <f t="shared" si="1"/>
        <v>47105</v>
      </c>
      <c r="E24" s="3">
        <v>1.2500000000000001E-2</v>
      </c>
      <c r="F24" s="1">
        <f t="shared" si="3"/>
        <v>49778</v>
      </c>
      <c r="G24" s="23">
        <f t="shared" si="2"/>
        <v>1.2509407481235888E-2</v>
      </c>
    </row>
    <row r="25" spans="1:7" x14ac:dyDescent="0.35">
      <c r="A25">
        <v>20</v>
      </c>
      <c r="B25" s="1">
        <v>45140</v>
      </c>
      <c r="C25" s="3">
        <f t="shared" si="0"/>
        <v>3.3614215057702873E-2</v>
      </c>
      <c r="D25" s="1">
        <f t="shared" si="1"/>
        <v>47694</v>
      </c>
      <c r="E25" s="3">
        <v>1.2500000000000001E-2</v>
      </c>
      <c r="F25" s="1">
        <f t="shared" si="3"/>
        <v>50400</v>
      </c>
      <c r="G25" s="23">
        <f t="shared" si="2"/>
        <v>1.2495479930893165E-2</v>
      </c>
    </row>
    <row r="26" spans="1:7" x14ac:dyDescent="0.35">
      <c r="A26">
        <v>21</v>
      </c>
      <c r="B26" s="1">
        <v>46030</v>
      </c>
      <c r="C26" s="3">
        <f t="shared" si="0"/>
        <v>1.9716437749224634E-2</v>
      </c>
      <c r="D26" s="1">
        <f t="shared" si="1"/>
        <v>48290</v>
      </c>
      <c r="E26" s="3">
        <v>1.2500000000000001E-2</v>
      </c>
      <c r="F26" s="1">
        <f t="shared" si="3"/>
        <v>51030</v>
      </c>
      <c r="G26" s="23">
        <f t="shared" si="2"/>
        <v>1.2500000000000001E-2</v>
      </c>
    </row>
    <row r="27" spans="1:7" x14ac:dyDescent="0.35">
      <c r="A27">
        <v>22</v>
      </c>
      <c r="B27" s="1">
        <v>46332</v>
      </c>
      <c r="C27" s="3">
        <f t="shared" si="0"/>
        <v>6.5609385183575926E-3</v>
      </c>
      <c r="D27" s="1">
        <f t="shared" si="1"/>
        <v>48894</v>
      </c>
      <c r="E27" s="3">
        <v>1.2500000000000001E-2</v>
      </c>
      <c r="F27" s="1">
        <f t="shared" si="3"/>
        <v>51668</v>
      </c>
      <c r="G27" s="23">
        <f t="shared" si="2"/>
        <v>1.2502449539486576E-2</v>
      </c>
    </row>
    <row r="28" spans="1:7" x14ac:dyDescent="0.35">
      <c r="A28">
        <v>23</v>
      </c>
      <c r="B28" s="1">
        <v>47245</v>
      </c>
      <c r="C28" s="3">
        <f t="shared" si="0"/>
        <v>1.9705603038936374E-2</v>
      </c>
      <c r="D28" s="1">
        <f t="shared" si="1"/>
        <v>49505</v>
      </c>
      <c r="E28" s="3">
        <v>1.2500000000000001E-2</v>
      </c>
      <c r="F28" s="1">
        <f t="shared" si="3"/>
        <v>52314</v>
      </c>
      <c r="G28" s="23">
        <f t="shared" si="2"/>
        <v>1.2502903150886429E-2</v>
      </c>
    </row>
    <row r="29" spans="1:7" x14ac:dyDescent="0.35">
      <c r="A29">
        <v>24</v>
      </c>
      <c r="B29" s="1">
        <v>48785</v>
      </c>
      <c r="C29" s="3">
        <f t="shared" si="0"/>
        <v>3.2596041909196738E-2</v>
      </c>
      <c r="D29" s="1">
        <f t="shared" si="1"/>
        <v>50124</v>
      </c>
      <c r="E29" s="3">
        <v>1.2500000000000001E-2</v>
      </c>
      <c r="F29" s="1">
        <f t="shared" si="3"/>
        <v>52968</v>
      </c>
      <c r="G29" s="23">
        <f t="shared" si="2"/>
        <v>1.250143365064801E-2</v>
      </c>
    </row>
    <row r="30" spans="1:7" x14ac:dyDescent="0.35">
      <c r="A30">
        <v>25</v>
      </c>
      <c r="B30" s="1">
        <v>49746</v>
      </c>
      <c r="C30" s="3">
        <f t="shared" si="0"/>
        <v>1.9698677872296812E-2</v>
      </c>
      <c r="D30" s="1">
        <f t="shared" si="1"/>
        <v>50751</v>
      </c>
      <c r="E30" s="3">
        <v>1.2500000000000001E-2</v>
      </c>
      <c r="F30" s="1">
        <f t="shared" si="3"/>
        <v>53630</v>
      </c>
      <c r="G30" s="23">
        <f t="shared" si="2"/>
        <v>1.2498112067663495E-2</v>
      </c>
    </row>
    <row r="31" spans="1:7" x14ac:dyDescent="0.35">
      <c r="A31">
        <v>26</v>
      </c>
      <c r="B31" s="1">
        <v>51339</v>
      </c>
      <c r="C31" s="3">
        <f t="shared" si="0"/>
        <v>3.2022675189965023E-2</v>
      </c>
      <c r="D31" s="1">
        <f t="shared" si="1"/>
        <v>51385</v>
      </c>
      <c r="E31" s="3">
        <v>1.2500000000000001E-2</v>
      </c>
      <c r="F31" s="1">
        <f t="shared" si="3"/>
        <v>54300</v>
      </c>
      <c r="G31" s="23">
        <f t="shared" si="2"/>
        <v>1.2493007644974827E-2</v>
      </c>
    </row>
    <row r="32" spans="1:7" x14ac:dyDescent="0.35">
      <c r="A32">
        <v>27</v>
      </c>
      <c r="B32" s="1">
        <v>52350</v>
      </c>
      <c r="C32" s="3">
        <f t="shared" si="0"/>
        <v>1.969263133290481E-2</v>
      </c>
      <c r="D32" s="1">
        <f t="shared" si="1"/>
        <v>52027</v>
      </c>
      <c r="E32" s="3">
        <v>1.2500000000000001E-2</v>
      </c>
      <c r="F32" s="1">
        <f t="shared" si="3"/>
        <v>54979</v>
      </c>
      <c r="G32" s="23">
        <f t="shared" si="2"/>
        <v>1.2504604051565378E-2</v>
      </c>
    </row>
    <row r="33" spans="1:7" x14ac:dyDescent="0.35">
      <c r="A33">
        <v>28</v>
      </c>
      <c r="B33" s="1">
        <v>53996</v>
      </c>
      <c r="C33" s="3">
        <f t="shared" si="0"/>
        <v>3.1442215854823305E-2</v>
      </c>
      <c r="D33" s="1">
        <f t="shared" si="1"/>
        <v>52677</v>
      </c>
      <c r="E33" s="3">
        <v>1.2500000000000001E-2</v>
      </c>
      <c r="F33" s="1">
        <f t="shared" si="3"/>
        <v>55666</v>
      </c>
      <c r="G33" s="23">
        <f t="shared" si="2"/>
        <v>1.2495680168791721E-2</v>
      </c>
    </row>
    <row r="34" spans="1:7" x14ac:dyDescent="0.35">
      <c r="A34">
        <v>29</v>
      </c>
      <c r="B34" s="1">
        <v>55060</v>
      </c>
      <c r="C34" s="3">
        <f t="shared" si="0"/>
        <v>1.9705163345432996E-2</v>
      </c>
      <c r="D34" s="1">
        <f t="shared" si="1"/>
        <v>53335</v>
      </c>
      <c r="E34" s="3">
        <v>1.2500000000000001E-2</v>
      </c>
      <c r="F34" s="1">
        <f t="shared" si="3"/>
        <v>56362</v>
      </c>
      <c r="G34" s="23">
        <f t="shared" si="2"/>
        <v>1.2503143750224554E-2</v>
      </c>
    </row>
    <row r="35" spans="1:7" x14ac:dyDescent="0.35">
      <c r="A35">
        <v>30</v>
      </c>
      <c r="B35" s="1">
        <v>56760</v>
      </c>
      <c r="C35" s="3">
        <f t="shared" si="0"/>
        <v>3.087540864511442E-2</v>
      </c>
      <c r="D35" s="1">
        <f t="shared" si="1"/>
        <v>54002</v>
      </c>
      <c r="E35" s="3">
        <v>1.2500000000000001E-2</v>
      </c>
      <c r="F35" s="1">
        <f t="shared" si="3"/>
        <v>57067</v>
      </c>
      <c r="G35" s="23">
        <f t="shared" si="2"/>
        <v>1.2508427664028956E-2</v>
      </c>
    </row>
    <row r="36" spans="1:7" x14ac:dyDescent="0.35">
      <c r="B36" t="s">
        <v>73</v>
      </c>
      <c r="D36" s="131" t="s">
        <v>79</v>
      </c>
      <c r="F36" s="131" t="s">
        <v>79</v>
      </c>
    </row>
  </sheetData>
  <mergeCells count="2">
    <mergeCell ref="A1:G1"/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6"/>
  <sheetViews>
    <sheetView topLeftCell="A5" workbookViewId="0">
      <selection activeCell="F24" sqref="F24"/>
    </sheetView>
  </sheetViews>
  <sheetFormatPr defaultRowHeight="14.5" x14ac:dyDescent="0.35"/>
  <cols>
    <col min="1" max="1" width="5.26953125" customWidth="1"/>
    <col min="2" max="2" width="11.1796875" hidden="1" customWidth="1"/>
    <col min="3" max="3" width="0" hidden="1" customWidth="1"/>
    <col min="4" max="4" width="13.81640625" customWidth="1"/>
    <col min="5" max="5" width="11.453125" customWidth="1"/>
    <col min="6" max="6" width="10.7265625" customWidth="1"/>
  </cols>
  <sheetData>
    <row r="1" spans="1:7" x14ac:dyDescent="0.35">
      <c r="A1" s="254" t="s">
        <v>7</v>
      </c>
      <c r="B1" s="254"/>
      <c r="C1" s="254"/>
      <c r="D1" s="254"/>
      <c r="E1" s="254"/>
      <c r="F1" s="254"/>
      <c r="G1" s="254"/>
    </row>
    <row r="2" spans="1:7" x14ac:dyDescent="0.35">
      <c r="A2" s="256" t="s">
        <v>106</v>
      </c>
      <c r="B2" s="256"/>
      <c r="C2" s="256"/>
      <c r="D2" s="256"/>
      <c r="E2" s="256"/>
      <c r="F2" s="256"/>
      <c r="G2" s="256"/>
    </row>
    <row r="3" spans="1:7" x14ac:dyDescent="0.35">
      <c r="A3" s="256"/>
      <c r="B3" s="256"/>
      <c r="C3" s="256"/>
      <c r="D3" s="256"/>
      <c r="E3" s="256"/>
      <c r="F3" s="256"/>
      <c r="G3" s="256"/>
    </row>
    <row r="4" spans="1:7" x14ac:dyDescent="0.35">
      <c r="A4" s="30" t="s">
        <v>8</v>
      </c>
      <c r="B4" s="44" t="s">
        <v>9</v>
      </c>
      <c r="C4" s="44" t="s">
        <v>57</v>
      </c>
      <c r="D4" s="187" t="s">
        <v>84</v>
      </c>
      <c r="E4" s="187" t="s">
        <v>86</v>
      </c>
      <c r="F4" s="187" t="s">
        <v>91</v>
      </c>
      <c r="G4" s="187" t="s">
        <v>92</v>
      </c>
    </row>
    <row r="5" spans="1:7" x14ac:dyDescent="0.35">
      <c r="A5">
        <v>0</v>
      </c>
      <c r="B5" s="1">
        <v>43776</v>
      </c>
      <c r="C5" s="4"/>
      <c r="D5" s="1">
        <v>48222</v>
      </c>
      <c r="E5" s="3"/>
      <c r="F5" s="1">
        <f>ROUND(51598/1.0125,0)</f>
        <v>50961</v>
      </c>
    </row>
    <row r="6" spans="1:7" x14ac:dyDescent="0.35">
      <c r="A6">
        <v>1</v>
      </c>
      <c r="B6" s="1">
        <v>44639</v>
      </c>
      <c r="C6" s="3">
        <f>(B6-B5)/B5</f>
        <v>1.9713998538011698E-2</v>
      </c>
      <c r="D6" s="1">
        <v>48825</v>
      </c>
      <c r="E6" s="3">
        <v>1.2500000000000001E-2</v>
      </c>
      <c r="F6" s="1">
        <f>ROUND(D5*1.07,0)</f>
        <v>51598</v>
      </c>
      <c r="G6" s="23">
        <f>(F6-F5)/F5</f>
        <v>1.2499754714389435E-2</v>
      </c>
    </row>
    <row r="7" spans="1:7" x14ac:dyDescent="0.35">
      <c r="A7">
        <v>2</v>
      </c>
      <c r="B7" s="1">
        <v>44929</v>
      </c>
      <c r="C7" s="3">
        <f t="shared" ref="C7:C35" si="0">(B7-B6)/B6</f>
        <v>6.4965613028965703E-3</v>
      </c>
      <c r="D7" s="1">
        <v>49435</v>
      </c>
      <c r="E7" s="3">
        <v>1.2500000000000001E-2</v>
      </c>
      <c r="F7" s="1">
        <f>ROUND(F6*1.0125,0)</f>
        <v>52243</v>
      </c>
      <c r="G7" s="23">
        <f t="shared" ref="G7:G35" si="1">(F7-F6)/F6</f>
        <v>1.2500484514903678E-2</v>
      </c>
    </row>
    <row r="8" spans="1:7" x14ac:dyDescent="0.35">
      <c r="A8">
        <v>3</v>
      </c>
      <c r="B8" s="1">
        <v>45430</v>
      </c>
      <c r="C8" s="3">
        <f t="shared" si="0"/>
        <v>1.1150927018184245E-2</v>
      </c>
      <c r="D8" s="1">
        <v>50054</v>
      </c>
      <c r="E8" s="3">
        <v>1.2500000000000001E-2</v>
      </c>
      <c r="F8" s="1">
        <f t="shared" ref="F8:F35" si="2">ROUND(F7*1.0125,0)</f>
        <v>52896</v>
      </c>
      <c r="G8" s="23">
        <f t="shared" si="1"/>
        <v>1.2499282200486189E-2</v>
      </c>
    </row>
    <row r="9" spans="1:7" x14ac:dyDescent="0.35">
      <c r="A9">
        <v>4</v>
      </c>
      <c r="B9" s="1">
        <v>45733</v>
      </c>
      <c r="C9" s="3">
        <f t="shared" si="0"/>
        <v>6.6696015848558225E-3</v>
      </c>
      <c r="D9" s="1">
        <v>50679</v>
      </c>
      <c r="E9" s="3">
        <v>1.2500000000000001E-2</v>
      </c>
      <c r="F9" s="1">
        <f t="shared" si="2"/>
        <v>53557</v>
      </c>
      <c r="G9" s="23">
        <f t="shared" si="1"/>
        <v>1.2496218995765276E-2</v>
      </c>
    </row>
    <row r="10" spans="1:7" x14ac:dyDescent="0.35">
      <c r="A10">
        <v>5</v>
      </c>
      <c r="B10" s="1">
        <v>46163</v>
      </c>
      <c r="C10" s="3">
        <f t="shared" si="0"/>
        <v>9.4024008921347827E-3</v>
      </c>
      <c r="D10" s="1">
        <v>51312</v>
      </c>
      <c r="E10" s="3">
        <v>1.2500000000000001E-2</v>
      </c>
      <c r="F10" s="1">
        <f t="shared" si="2"/>
        <v>54226</v>
      </c>
      <c r="G10" s="23">
        <f t="shared" si="1"/>
        <v>1.2491364340795787E-2</v>
      </c>
    </row>
    <row r="11" spans="1:7" x14ac:dyDescent="0.35">
      <c r="A11">
        <v>6</v>
      </c>
      <c r="B11" s="1">
        <v>46698</v>
      </c>
      <c r="C11" s="3">
        <f t="shared" si="0"/>
        <v>1.1589368108658449E-2</v>
      </c>
      <c r="D11" s="1">
        <v>51954</v>
      </c>
      <c r="E11" s="3">
        <v>1.2500000000000001E-2</v>
      </c>
      <c r="F11" s="1">
        <f t="shared" si="2"/>
        <v>54904</v>
      </c>
      <c r="G11" s="23">
        <f t="shared" si="1"/>
        <v>1.2503227234168111E-2</v>
      </c>
    </row>
    <row r="12" spans="1:7" x14ac:dyDescent="0.35">
      <c r="A12">
        <v>7</v>
      </c>
      <c r="B12" s="1">
        <v>47178</v>
      </c>
      <c r="C12" s="3">
        <f t="shared" si="0"/>
        <v>1.0278812797121933E-2</v>
      </c>
      <c r="D12" s="1">
        <v>52604</v>
      </c>
      <c r="E12" s="3">
        <v>1.2500000000000001E-2</v>
      </c>
      <c r="F12" s="1">
        <f t="shared" si="2"/>
        <v>55590</v>
      </c>
      <c r="G12" s="23">
        <f t="shared" si="1"/>
        <v>1.249453591723736E-2</v>
      </c>
    </row>
    <row r="13" spans="1:7" x14ac:dyDescent="0.35">
      <c r="A13">
        <v>8</v>
      </c>
      <c r="B13" s="1">
        <v>47710</v>
      </c>
      <c r="C13" s="3">
        <f t="shared" si="0"/>
        <v>1.1276442409597694E-2</v>
      </c>
      <c r="D13" s="1">
        <v>53261</v>
      </c>
      <c r="E13" s="3">
        <v>1.2500000000000001E-2</v>
      </c>
      <c r="F13" s="1">
        <f t="shared" si="2"/>
        <v>56285</v>
      </c>
      <c r="G13" s="23">
        <f t="shared" si="1"/>
        <v>1.2502248605864364E-2</v>
      </c>
    </row>
    <row r="14" spans="1:7" x14ac:dyDescent="0.35">
      <c r="A14">
        <v>9</v>
      </c>
      <c r="B14" s="1">
        <v>48215</v>
      </c>
      <c r="C14" s="3">
        <f t="shared" si="0"/>
        <v>1.0584783064347097E-2</v>
      </c>
      <c r="D14" s="1">
        <v>53927</v>
      </c>
      <c r="E14" s="3">
        <v>1.2500000000000001E-2</v>
      </c>
      <c r="F14" s="1">
        <f t="shared" si="2"/>
        <v>56989</v>
      </c>
      <c r="G14" s="23">
        <f t="shared" si="1"/>
        <v>1.2507772941280981E-2</v>
      </c>
    </row>
    <row r="15" spans="1:7" x14ac:dyDescent="0.35">
      <c r="A15">
        <v>10</v>
      </c>
      <c r="B15" s="1">
        <v>48818</v>
      </c>
      <c r="C15" s="3">
        <f t="shared" si="0"/>
        <v>1.2506481385460956E-2</v>
      </c>
      <c r="D15" s="1">
        <v>54601</v>
      </c>
      <c r="E15" s="3">
        <v>1.2500000000000001E-2</v>
      </c>
      <c r="F15" s="1">
        <f t="shared" si="2"/>
        <v>57701</v>
      </c>
      <c r="G15" s="23">
        <f t="shared" si="1"/>
        <v>1.2493639123339591E-2</v>
      </c>
    </row>
    <row r="16" spans="1:7" x14ac:dyDescent="0.35">
      <c r="A16">
        <v>11</v>
      </c>
      <c r="B16" s="1">
        <v>49824</v>
      </c>
      <c r="C16" s="3">
        <f t="shared" si="0"/>
        <v>2.0607153099266664E-2</v>
      </c>
      <c r="D16" s="1">
        <v>55284</v>
      </c>
      <c r="E16" s="3">
        <v>1.2500000000000001E-2</v>
      </c>
      <c r="F16" s="1">
        <f t="shared" si="2"/>
        <v>58422</v>
      </c>
      <c r="G16" s="23">
        <f t="shared" si="1"/>
        <v>1.2495450685430062E-2</v>
      </c>
    </row>
    <row r="17" spans="1:7" x14ac:dyDescent="0.35">
      <c r="A17">
        <v>12</v>
      </c>
      <c r="B17" s="1">
        <v>50822</v>
      </c>
      <c r="C17" s="3">
        <f t="shared" si="0"/>
        <v>2.0030507385998715E-2</v>
      </c>
      <c r="D17" s="1">
        <v>55974</v>
      </c>
      <c r="E17" s="3">
        <v>1.2500000000000001E-2</v>
      </c>
      <c r="F17" s="1">
        <f t="shared" si="2"/>
        <v>59152</v>
      </c>
      <c r="G17" s="23">
        <f t="shared" si="1"/>
        <v>1.2495292869124645E-2</v>
      </c>
    </row>
    <row r="18" spans="1:7" x14ac:dyDescent="0.35">
      <c r="A18">
        <v>13</v>
      </c>
      <c r="B18" s="1">
        <v>51838</v>
      </c>
      <c r="C18" s="3">
        <f t="shared" si="0"/>
        <v>1.9991342332060919E-2</v>
      </c>
      <c r="D18" s="1">
        <v>56674</v>
      </c>
      <c r="E18" s="3">
        <v>1.2500000000000001E-2</v>
      </c>
      <c r="F18" s="1">
        <f t="shared" si="2"/>
        <v>59891</v>
      </c>
      <c r="G18" s="23">
        <f t="shared" si="1"/>
        <v>1.2493237760346226E-2</v>
      </c>
    </row>
    <row r="19" spans="1:7" x14ac:dyDescent="0.35">
      <c r="A19">
        <v>14</v>
      </c>
      <c r="B19" s="1">
        <v>52875</v>
      </c>
      <c r="C19" s="3">
        <f t="shared" si="0"/>
        <v>2.0004629808248776E-2</v>
      </c>
      <c r="D19" s="1">
        <v>57383</v>
      </c>
      <c r="E19" s="3">
        <v>1.2500000000000001E-2</v>
      </c>
      <c r="F19" s="1">
        <f t="shared" si="2"/>
        <v>60640</v>
      </c>
      <c r="G19" s="23">
        <f t="shared" si="1"/>
        <v>1.2506052662336578E-2</v>
      </c>
    </row>
    <row r="20" spans="1:7" x14ac:dyDescent="0.35">
      <c r="A20">
        <v>15</v>
      </c>
      <c r="B20" s="1">
        <v>53933</v>
      </c>
      <c r="C20" s="3">
        <f t="shared" si="0"/>
        <v>2.0009456264775415E-2</v>
      </c>
      <c r="D20" s="1">
        <v>58100</v>
      </c>
      <c r="E20" s="3">
        <v>1.2500000000000001E-2</v>
      </c>
      <c r="F20" s="1">
        <f t="shared" si="2"/>
        <v>61398</v>
      </c>
      <c r="G20" s="23">
        <f t="shared" si="1"/>
        <v>1.2500000000000001E-2</v>
      </c>
    </row>
    <row r="21" spans="1:7" x14ac:dyDescent="0.35">
      <c r="A21">
        <v>16</v>
      </c>
      <c r="B21" s="1">
        <v>55011</v>
      </c>
      <c r="C21" s="3">
        <f t="shared" si="0"/>
        <v>1.9987762594330001E-2</v>
      </c>
      <c r="D21" s="1">
        <v>58826</v>
      </c>
      <c r="E21" s="3">
        <v>1.2500000000000001E-2</v>
      </c>
      <c r="F21" s="1">
        <f t="shared" si="2"/>
        <v>62165</v>
      </c>
      <c r="G21" s="23">
        <f t="shared" si="1"/>
        <v>1.2492263591647937E-2</v>
      </c>
    </row>
    <row r="22" spans="1:7" x14ac:dyDescent="0.35">
      <c r="A22">
        <v>17</v>
      </c>
      <c r="B22" s="1">
        <v>56111</v>
      </c>
      <c r="C22" s="3">
        <f t="shared" si="0"/>
        <v>1.9996000799840031E-2</v>
      </c>
      <c r="D22" s="1">
        <v>59561</v>
      </c>
      <c r="E22" s="3">
        <v>1.2500000000000001E-2</v>
      </c>
      <c r="F22" s="1">
        <f t="shared" si="2"/>
        <v>62942</v>
      </c>
      <c r="G22" s="23">
        <f t="shared" si="1"/>
        <v>1.2498994611115579E-2</v>
      </c>
    </row>
    <row r="23" spans="1:7" x14ac:dyDescent="0.35">
      <c r="A23">
        <v>18</v>
      </c>
      <c r="B23" s="1">
        <v>57233</v>
      </c>
      <c r="C23" s="3">
        <f t="shared" si="0"/>
        <v>1.9996079200156832E-2</v>
      </c>
      <c r="D23" s="1">
        <v>60306</v>
      </c>
      <c r="E23" s="3">
        <v>1.2500000000000001E-2</v>
      </c>
      <c r="F23" s="1">
        <f t="shared" si="2"/>
        <v>63729</v>
      </c>
      <c r="G23" s="23">
        <f t="shared" si="1"/>
        <v>1.2503574719583108E-2</v>
      </c>
    </row>
    <row r="24" spans="1:7" x14ac:dyDescent="0.35">
      <c r="A24">
        <v>19</v>
      </c>
      <c r="B24" s="1">
        <v>58379</v>
      </c>
      <c r="C24" s="3">
        <f t="shared" si="0"/>
        <v>2.0023413065888562E-2</v>
      </c>
      <c r="D24" s="1">
        <v>61060</v>
      </c>
      <c r="E24" s="3">
        <v>1.2500000000000001E-2</v>
      </c>
      <c r="F24" s="1">
        <f t="shared" si="2"/>
        <v>64526</v>
      </c>
      <c r="G24" s="23">
        <f t="shared" si="1"/>
        <v>1.2506080434339154E-2</v>
      </c>
    </row>
    <row r="25" spans="1:7" x14ac:dyDescent="0.35">
      <c r="A25">
        <v>20</v>
      </c>
      <c r="B25" s="1">
        <v>59546</v>
      </c>
      <c r="C25" s="3">
        <f t="shared" si="0"/>
        <v>1.9990064920605011E-2</v>
      </c>
      <c r="D25" s="1">
        <v>61823</v>
      </c>
      <c r="E25" s="3">
        <v>1.2500000000000001E-2</v>
      </c>
      <c r="F25" s="1">
        <f t="shared" si="2"/>
        <v>65333</v>
      </c>
      <c r="G25" s="23">
        <f t="shared" si="1"/>
        <v>1.2506586492266682E-2</v>
      </c>
    </row>
    <row r="26" spans="1:7" x14ac:dyDescent="0.35">
      <c r="A26">
        <v>21</v>
      </c>
      <c r="B26" s="1">
        <v>60737</v>
      </c>
      <c r="C26" s="3">
        <f t="shared" si="0"/>
        <v>2.0001343499143519E-2</v>
      </c>
      <c r="D26" s="1">
        <v>62596</v>
      </c>
      <c r="E26" s="3">
        <v>1.2500000000000001E-2</v>
      </c>
      <c r="F26" s="1">
        <f t="shared" si="2"/>
        <v>66150</v>
      </c>
      <c r="G26" s="23">
        <f t="shared" si="1"/>
        <v>1.250516584268287E-2</v>
      </c>
    </row>
    <row r="27" spans="1:7" x14ac:dyDescent="0.35">
      <c r="A27">
        <v>22</v>
      </c>
      <c r="B27" s="1">
        <v>61952</v>
      </c>
      <c r="C27" s="3">
        <f t="shared" si="0"/>
        <v>2.000428075143652E-2</v>
      </c>
      <c r="D27" s="1">
        <v>63378</v>
      </c>
      <c r="E27" s="3">
        <v>1.2500000000000001E-2</v>
      </c>
      <c r="F27" s="1">
        <f t="shared" si="2"/>
        <v>66977</v>
      </c>
      <c r="G27" s="23">
        <f t="shared" si="1"/>
        <v>1.2501889644746788E-2</v>
      </c>
    </row>
    <row r="28" spans="1:7" x14ac:dyDescent="0.35">
      <c r="A28">
        <v>23</v>
      </c>
      <c r="B28" s="1">
        <v>63190</v>
      </c>
      <c r="C28" s="3">
        <f t="shared" si="0"/>
        <v>1.9983212809917356E-2</v>
      </c>
      <c r="D28" s="1">
        <v>64171</v>
      </c>
      <c r="E28" s="3">
        <v>1.2500000000000001E-2</v>
      </c>
      <c r="F28" s="1">
        <f t="shared" si="2"/>
        <v>67814</v>
      </c>
      <c r="G28" s="23">
        <f t="shared" si="1"/>
        <v>1.2496827269062514E-2</v>
      </c>
    </row>
    <row r="29" spans="1:7" x14ac:dyDescent="0.35">
      <c r="A29">
        <v>24</v>
      </c>
      <c r="B29" s="1">
        <v>64454</v>
      </c>
      <c r="C29" s="3">
        <f t="shared" si="0"/>
        <v>2.0003165057762305E-2</v>
      </c>
      <c r="D29" s="1">
        <v>64973</v>
      </c>
      <c r="E29" s="3">
        <v>1.2500000000000001E-2</v>
      </c>
      <c r="F29" s="1">
        <f t="shared" si="2"/>
        <v>68662</v>
      </c>
      <c r="G29" s="23">
        <f t="shared" si="1"/>
        <v>1.2504792520718436E-2</v>
      </c>
    </row>
    <row r="30" spans="1:7" x14ac:dyDescent="0.35">
      <c r="A30">
        <v>25</v>
      </c>
      <c r="B30" s="1">
        <v>65743</v>
      </c>
      <c r="C30" s="3">
        <f t="shared" si="0"/>
        <v>1.9998758804728956E-2</v>
      </c>
      <c r="D30" s="1">
        <v>65785</v>
      </c>
      <c r="E30" s="3">
        <v>1.2500000000000001E-2</v>
      </c>
      <c r="F30" s="1">
        <f t="shared" si="2"/>
        <v>69520</v>
      </c>
      <c r="G30" s="23">
        <f t="shared" si="1"/>
        <v>1.2495994873438001E-2</v>
      </c>
    </row>
    <row r="31" spans="1:7" x14ac:dyDescent="0.35">
      <c r="A31">
        <v>26</v>
      </c>
      <c r="B31" s="1">
        <v>67058</v>
      </c>
      <c r="C31" s="3">
        <f t="shared" si="0"/>
        <v>2.0002129504281825E-2</v>
      </c>
      <c r="D31" s="1">
        <v>66607</v>
      </c>
      <c r="E31" s="3">
        <v>1.2500000000000001E-2</v>
      </c>
      <c r="F31" s="1">
        <f t="shared" si="2"/>
        <v>70389</v>
      </c>
      <c r="G31" s="23">
        <f t="shared" si="1"/>
        <v>1.2500000000000001E-2</v>
      </c>
    </row>
    <row r="32" spans="1:7" x14ac:dyDescent="0.35">
      <c r="A32">
        <v>27</v>
      </c>
      <c r="B32" s="1">
        <v>68400</v>
      </c>
      <c r="C32" s="3">
        <f t="shared" si="0"/>
        <v>2.0012526469623312E-2</v>
      </c>
      <c r="D32" s="1">
        <v>67439</v>
      </c>
      <c r="E32" s="3">
        <v>1.2500000000000001E-2</v>
      </c>
      <c r="F32" s="1">
        <f t="shared" si="2"/>
        <v>71269</v>
      </c>
      <c r="G32" s="23">
        <f t="shared" si="1"/>
        <v>1.2501953430223473E-2</v>
      </c>
    </row>
    <row r="33" spans="1:7" x14ac:dyDescent="0.35">
      <c r="A33">
        <v>28</v>
      </c>
      <c r="B33" s="1">
        <v>69767</v>
      </c>
      <c r="C33" s="3">
        <f t="shared" si="0"/>
        <v>1.9985380116959064E-2</v>
      </c>
      <c r="D33" s="1">
        <v>68283</v>
      </c>
      <c r="E33" s="3">
        <v>1.2500000000000001E-2</v>
      </c>
      <c r="F33" s="1">
        <f t="shared" si="2"/>
        <v>72160</v>
      </c>
      <c r="G33" s="23">
        <f t="shared" si="1"/>
        <v>1.2501929310078716E-2</v>
      </c>
    </row>
    <row r="34" spans="1:7" x14ac:dyDescent="0.35">
      <c r="A34">
        <v>29</v>
      </c>
      <c r="B34" s="1">
        <v>71162</v>
      </c>
      <c r="C34" s="3">
        <f t="shared" si="0"/>
        <v>1.9995126635802028E-2</v>
      </c>
      <c r="D34" s="1">
        <v>69136</v>
      </c>
      <c r="E34" s="3">
        <v>1.2500000000000001E-2</v>
      </c>
      <c r="F34" s="1">
        <f t="shared" si="2"/>
        <v>73062</v>
      </c>
      <c r="G34" s="23">
        <f t="shared" si="1"/>
        <v>1.2500000000000001E-2</v>
      </c>
    </row>
    <row r="35" spans="1:7" x14ac:dyDescent="0.35">
      <c r="A35">
        <v>30</v>
      </c>
      <c r="B35" s="1">
        <v>72586</v>
      </c>
      <c r="C35" s="3">
        <f t="shared" si="0"/>
        <v>2.0010679857227171E-2</v>
      </c>
      <c r="D35" s="1">
        <v>70000</v>
      </c>
      <c r="E35" s="3">
        <v>1.2500000000000001E-2</v>
      </c>
      <c r="F35" s="1">
        <f t="shared" si="2"/>
        <v>73975</v>
      </c>
      <c r="G35" s="23">
        <f t="shared" si="1"/>
        <v>1.2496236073471846E-2</v>
      </c>
    </row>
    <row r="36" spans="1:7" x14ac:dyDescent="0.35">
      <c r="B36" t="s">
        <v>73</v>
      </c>
      <c r="D36" s="131" t="s">
        <v>79</v>
      </c>
      <c r="F36" s="131" t="s">
        <v>79</v>
      </c>
    </row>
  </sheetData>
  <mergeCells count="2">
    <mergeCell ref="A1:G1"/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36"/>
  <sheetViews>
    <sheetView workbookViewId="0">
      <selection activeCell="J14" sqref="J14"/>
    </sheetView>
  </sheetViews>
  <sheetFormatPr defaultRowHeight="14.5" x14ac:dyDescent="0.35"/>
  <cols>
    <col min="1" max="1" width="4.81640625" customWidth="1"/>
    <col min="2" max="3" width="10.1796875" hidden="1" customWidth="1"/>
    <col min="4" max="4" width="14.26953125" customWidth="1"/>
    <col min="5" max="5" width="11.54296875" customWidth="1"/>
    <col min="6" max="6" width="10.7265625" customWidth="1"/>
  </cols>
  <sheetData>
    <row r="1" spans="1:10" x14ac:dyDescent="0.35">
      <c r="A1" s="254" t="s">
        <v>7</v>
      </c>
      <c r="B1" s="254"/>
      <c r="C1" s="254"/>
      <c r="D1" s="254"/>
      <c r="E1" s="254"/>
      <c r="F1" s="254"/>
      <c r="G1" s="254"/>
    </row>
    <row r="2" spans="1:10" x14ac:dyDescent="0.35">
      <c r="A2" s="256" t="s">
        <v>99</v>
      </c>
      <c r="B2" s="256"/>
      <c r="C2" s="256"/>
      <c r="D2" s="256"/>
      <c r="E2" s="256"/>
      <c r="F2" s="256"/>
      <c r="G2" s="256"/>
    </row>
    <row r="3" spans="1:10" x14ac:dyDescent="0.35">
      <c r="A3" s="256"/>
      <c r="B3" s="256"/>
      <c r="C3" s="256"/>
      <c r="D3" s="256"/>
      <c r="E3" s="256"/>
      <c r="F3" s="256"/>
      <c r="G3" s="256"/>
    </row>
    <row r="4" spans="1:10" x14ac:dyDescent="0.35">
      <c r="A4" t="s">
        <v>8</v>
      </c>
      <c r="B4" s="42" t="s">
        <v>9</v>
      </c>
      <c r="C4" s="42" t="s">
        <v>57</v>
      </c>
      <c r="D4" s="42" t="s">
        <v>84</v>
      </c>
      <c r="E4" s="70" t="s">
        <v>86</v>
      </c>
      <c r="F4" s="187" t="s">
        <v>91</v>
      </c>
      <c r="G4" s="187" t="s">
        <v>92</v>
      </c>
    </row>
    <row r="5" spans="1:10" x14ac:dyDescent="0.35">
      <c r="A5">
        <v>0</v>
      </c>
      <c r="B5" s="1">
        <v>34832</v>
      </c>
      <c r="C5" s="1"/>
      <c r="D5" s="117">
        <v>40352</v>
      </c>
      <c r="E5" s="3"/>
      <c r="F5" s="1">
        <f>ROUND(43177/1.0125,0)</f>
        <v>42644</v>
      </c>
    </row>
    <row r="6" spans="1:10" x14ac:dyDescent="0.35">
      <c r="A6">
        <v>1</v>
      </c>
      <c r="B6" s="1">
        <v>35518</v>
      </c>
      <c r="C6" s="3">
        <f>(B6-B5)/B5</f>
        <v>1.9694533762057879E-2</v>
      </c>
      <c r="D6" s="117">
        <f>ROUND(D5*1.0125,0)</f>
        <v>40856</v>
      </c>
      <c r="E6" s="3">
        <v>1.2500000000000001E-2</v>
      </c>
      <c r="F6" s="1">
        <f>ROUND(D5*1.07,0)</f>
        <v>43177</v>
      </c>
      <c r="G6" s="23">
        <f>(F6-F5)/F5</f>
        <v>1.2498827502110496E-2</v>
      </c>
    </row>
    <row r="7" spans="1:10" x14ac:dyDescent="0.35">
      <c r="A7">
        <v>2</v>
      </c>
      <c r="B7" s="1">
        <v>36051</v>
      </c>
      <c r="C7" s="3">
        <f t="shared" ref="C7:C35" si="0">(B7-B6)/B6</f>
        <v>1.5006475589841771E-2</v>
      </c>
      <c r="D7" s="117">
        <f t="shared" ref="D7:D35" si="1">ROUND(D6*1.0125,0)</f>
        <v>41367</v>
      </c>
      <c r="E7" s="3">
        <v>1.2500000000000001E-2</v>
      </c>
      <c r="F7" s="1">
        <f>ROUND(F6*1.0125,0)</f>
        <v>43717</v>
      </c>
      <c r="G7" s="23">
        <f t="shared" ref="G7:G35" si="2">(F7-F6)/F6</f>
        <v>1.2506658637700627E-2</v>
      </c>
    </row>
    <row r="8" spans="1:10" x14ac:dyDescent="0.35">
      <c r="A8">
        <v>3</v>
      </c>
      <c r="B8" s="1">
        <v>36339</v>
      </c>
      <c r="C8" s="3">
        <f t="shared" si="0"/>
        <v>7.9886826995090292E-3</v>
      </c>
      <c r="D8" s="117">
        <f t="shared" si="1"/>
        <v>41884</v>
      </c>
      <c r="E8" s="3">
        <v>1.2500000000000001E-2</v>
      </c>
      <c r="F8" s="1">
        <f t="shared" ref="F8:F35" si="3">ROUND(F7*1.0125,0)</f>
        <v>44263</v>
      </c>
      <c r="G8" s="23">
        <f t="shared" si="2"/>
        <v>1.2489420591531899E-2</v>
      </c>
    </row>
    <row r="9" spans="1:10" x14ac:dyDescent="0.35">
      <c r="A9">
        <v>4</v>
      </c>
      <c r="B9" s="1">
        <v>36644</v>
      </c>
      <c r="C9" s="3">
        <f t="shared" si="0"/>
        <v>8.393186383775007E-3</v>
      </c>
      <c r="D9" s="117">
        <f t="shared" si="1"/>
        <v>42408</v>
      </c>
      <c r="E9" s="3">
        <v>1.2500000000000001E-2</v>
      </c>
      <c r="F9" s="1">
        <f t="shared" si="3"/>
        <v>44816</v>
      </c>
      <c r="G9" s="23">
        <f t="shared" si="2"/>
        <v>1.249350473307277E-2</v>
      </c>
    </row>
    <row r="10" spans="1:10" x14ac:dyDescent="0.35">
      <c r="A10">
        <v>5</v>
      </c>
      <c r="B10" s="1">
        <v>37099</v>
      </c>
      <c r="C10" s="3">
        <f t="shared" si="0"/>
        <v>1.2416766728523087E-2</v>
      </c>
      <c r="D10" s="117">
        <f t="shared" si="1"/>
        <v>42938</v>
      </c>
      <c r="E10" s="3">
        <v>1.2500000000000001E-2</v>
      </c>
      <c r="F10" s="1">
        <f t="shared" si="3"/>
        <v>45376</v>
      </c>
      <c r="G10" s="23">
        <f t="shared" si="2"/>
        <v>1.2495537308104248E-2</v>
      </c>
    </row>
    <row r="11" spans="1:10" x14ac:dyDescent="0.35">
      <c r="A11">
        <v>6</v>
      </c>
      <c r="B11" s="1">
        <v>37664</v>
      </c>
      <c r="C11" s="3">
        <f t="shared" si="0"/>
        <v>1.5229521011348016E-2</v>
      </c>
      <c r="D11" s="117">
        <f t="shared" si="1"/>
        <v>43475</v>
      </c>
      <c r="E11" s="3">
        <v>1.2500000000000001E-2</v>
      </c>
      <c r="F11" s="1">
        <f t="shared" si="3"/>
        <v>45943</v>
      </c>
      <c r="G11" s="23">
        <f t="shared" si="2"/>
        <v>1.2495592383638928E-2</v>
      </c>
    </row>
    <row r="12" spans="1:10" x14ac:dyDescent="0.35">
      <c r="A12">
        <v>7</v>
      </c>
      <c r="B12" s="1">
        <v>38151</v>
      </c>
      <c r="C12" s="3">
        <f t="shared" si="0"/>
        <v>1.2930118946474087E-2</v>
      </c>
      <c r="D12" s="117">
        <f t="shared" si="1"/>
        <v>44018</v>
      </c>
      <c r="E12" s="3">
        <v>1.2500000000000001E-2</v>
      </c>
      <c r="F12" s="1">
        <f t="shared" si="3"/>
        <v>46517</v>
      </c>
      <c r="G12" s="23">
        <f t="shared" si="2"/>
        <v>1.2493742245826349E-2</v>
      </c>
    </row>
    <row r="13" spans="1:10" x14ac:dyDescent="0.35">
      <c r="A13">
        <v>8</v>
      </c>
      <c r="B13" s="1">
        <v>38730</v>
      </c>
      <c r="C13" s="3">
        <f t="shared" si="0"/>
        <v>1.5176535346386726E-2</v>
      </c>
      <c r="D13" s="117">
        <f t="shared" si="1"/>
        <v>44568</v>
      </c>
      <c r="E13" s="3">
        <v>1.2500000000000001E-2</v>
      </c>
      <c r="F13" s="1">
        <f t="shared" si="3"/>
        <v>47098</v>
      </c>
      <c r="G13" s="23">
        <f t="shared" si="2"/>
        <v>1.2490057398370488E-2</v>
      </c>
    </row>
    <row r="14" spans="1:10" x14ac:dyDescent="0.35">
      <c r="A14">
        <v>9</v>
      </c>
      <c r="B14" s="1">
        <v>39273</v>
      </c>
      <c r="C14" s="3">
        <f t="shared" si="0"/>
        <v>1.4020139426800929E-2</v>
      </c>
      <c r="D14" s="117">
        <f t="shared" si="1"/>
        <v>45125</v>
      </c>
      <c r="E14" s="3">
        <v>1.2500000000000001E-2</v>
      </c>
      <c r="F14" s="1">
        <f t="shared" si="3"/>
        <v>47687</v>
      </c>
      <c r="G14" s="23">
        <f t="shared" si="2"/>
        <v>1.2505838889124803E-2</v>
      </c>
      <c r="I14">
        <f>(F14/185)/8</f>
        <v>32.220945945945942</v>
      </c>
      <c r="J14">
        <f>I14*184*7</f>
        <v>41500.578378378377</v>
      </c>
    </row>
    <row r="15" spans="1:10" x14ac:dyDescent="0.35">
      <c r="A15">
        <v>10</v>
      </c>
      <c r="B15" s="1">
        <v>39704</v>
      </c>
      <c r="C15" s="3">
        <f t="shared" si="0"/>
        <v>1.0974460825503527E-2</v>
      </c>
      <c r="D15" s="117">
        <f t="shared" si="1"/>
        <v>45689</v>
      </c>
      <c r="E15" s="3">
        <v>1.2500000000000001E-2</v>
      </c>
      <c r="F15" s="1">
        <f t="shared" si="3"/>
        <v>48283</v>
      </c>
      <c r="G15" s="23">
        <f t="shared" si="2"/>
        <v>1.2498165118376077E-2</v>
      </c>
    </row>
    <row r="16" spans="1:10" x14ac:dyDescent="0.35">
      <c r="A16">
        <v>11</v>
      </c>
      <c r="B16" s="1">
        <v>40384</v>
      </c>
      <c r="C16" s="3">
        <f t="shared" si="0"/>
        <v>1.7126737860165223E-2</v>
      </c>
      <c r="D16" s="117">
        <f t="shared" si="1"/>
        <v>46260</v>
      </c>
      <c r="E16" s="3">
        <v>1.2500000000000001E-2</v>
      </c>
      <c r="F16" s="1">
        <f t="shared" si="3"/>
        <v>48887</v>
      </c>
      <c r="G16" s="23">
        <f t="shared" si="2"/>
        <v>1.2509578940828034E-2</v>
      </c>
    </row>
    <row r="17" spans="1:7" x14ac:dyDescent="0.35">
      <c r="A17">
        <v>12</v>
      </c>
      <c r="B17" s="1">
        <v>40724</v>
      </c>
      <c r="C17" s="3">
        <f t="shared" si="0"/>
        <v>8.4191759112519811E-3</v>
      </c>
      <c r="D17" s="117">
        <f t="shared" si="1"/>
        <v>46838</v>
      </c>
      <c r="E17" s="3">
        <v>1.2500000000000001E-2</v>
      </c>
      <c r="F17" s="1">
        <f t="shared" si="3"/>
        <v>49498</v>
      </c>
      <c r="G17" s="23">
        <f t="shared" si="2"/>
        <v>1.2498210158119746E-2</v>
      </c>
    </row>
    <row r="18" spans="1:7" x14ac:dyDescent="0.35">
      <c r="A18">
        <v>13</v>
      </c>
      <c r="B18" s="1">
        <v>41064</v>
      </c>
      <c r="C18" s="3">
        <f t="shared" si="0"/>
        <v>8.3488851782732541E-3</v>
      </c>
      <c r="D18" s="117">
        <f t="shared" si="1"/>
        <v>47423</v>
      </c>
      <c r="E18" s="3">
        <v>1.2500000000000001E-2</v>
      </c>
      <c r="F18" s="1">
        <f t="shared" si="3"/>
        <v>50117</v>
      </c>
      <c r="G18" s="23">
        <f t="shared" si="2"/>
        <v>1.2505555780031517E-2</v>
      </c>
    </row>
    <row r="19" spans="1:7" x14ac:dyDescent="0.35">
      <c r="A19">
        <v>14</v>
      </c>
      <c r="B19" s="1">
        <v>41403</v>
      </c>
      <c r="C19" s="3">
        <f t="shared" si="0"/>
        <v>8.2554061952074802E-3</v>
      </c>
      <c r="D19" s="117">
        <f t="shared" si="1"/>
        <v>48016</v>
      </c>
      <c r="E19" s="3">
        <v>1.2500000000000001E-2</v>
      </c>
      <c r="F19" s="1">
        <f t="shared" si="3"/>
        <v>50743</v>
      </c>
      <c r="G19" s="23">
        <f t="shared" si="2"/>
        <v>1.2490771594468942E-2</v>
      </c>
    </row>
    <row r="20" spans="1:7" x14ac:dyDescent="0.35">
      <c r="A20">
        <v>15</v>
      </c>
      <c r="B20" s="1">
        <v>41744</v>
      </c>
      <c r="C20" s="3">
        <f t="shared" si="0"/>
        <v>8.2361181556892017E-3</v>
      </c>
      <c r="D20" s="117">
        <f t="shared" si="1"/>
        <v>48616</v>
      </c>
      <c r="E20" s="3">
        <v>1.2500000000000001E-2</v>
      </c>
      <c r="F20" s="1">
        <f t="shared" si="3"/>
        <v>51377</v>
      </c>
      <c r="G20" s="23">
        <f t="shared" si="2"/>
        <v>1.2494334193878959E-2</v>
      </c>
    </row>
    <row r="21" spans="1:7" x14ac:dyDescent="0.35">
      <c r="A21">
        <v>16</v>
      </c>
      <c r="B21" s="1">
        <v>42107</v>
      </c>
      <c r="C21" s="3">
        <f t="shared" si="0"/>
        <v>8.695860482943657E-3</v>
      </c>
      <c r="D21" s="117">
        <f t="shared" si="1"/>
        <v>49224</v>
      </c>
      <c r="E21" s="3">
        <v>1.2500000000000001E-2</v>
      </c>
      <c r="F21" s="1">
        <f t="shared" si="3"/>
        <v>52019</v>
      </c>
      <c r="G21" s="23">
        <f t="shared" si="2"/>
        <v>1.2495863907974386E-2</v>
      </c>
    </row>
    <row r="22" spans="1:7" x14ac:dyDescent="0.35">
      <c r="A22">
        <v>17</v>
      </c>
      <c r="B22" s="1">
        <v>43376</v>
      </c>
      <c r="C22" s="3">
        <f t="shared" si="0"/>
        <v>3.0137506827843351E-2</v>
      </c>
      <c r="D22" s="117">
        <f t="shared" si="1"/>
        <v>49839</v>
      </c>
      <c r="E22" s="3">
        <v>1.2500000000000001E-2</v>
      </c>
      <c r="F22" s="1">
        <f t="shared" si="3"/>
        <v>52669</v>
      </c>
      <c r="G22" s="23">
        <f t="shared" si="2"/>
        <v>1.2495434360522117E-2</v>
      </c>
    </row>
    <row r="23" spans="1:7" x14ac:dyDescent="0.35">
      <c r="A23">
        <v>18</v>
      </c>
      <c r="B23" s="1">
        <v>44243</v>
      </c>
      <c r="C23" s="3">
        <f t="shared" si="0"/>
        <v>1.9988011803762449E-2</v>
      </c>
      <c r="D23" s="117">
        <f t="shared" si="1"/>
        <v>50462</v>
      </c>
      <c r="E23" s="3">
        <v>1.2500000000000001E-2</v>
      </c>
      <c r="F23" s="1">
        <f t="shared" si="3"/>
        <v>53327</v>
      </c>
      <c r="G23" s="23">
        <f t="shared" si="2"/>
        <v>1.2493117393533197E-2</v>
      </c>
    </row>
    <row r="24" spans="1:7" x14ac:dyDescent="0.35">
      <c r="A24">
        <v>19</v>
      </c>
      <c r="B24" s="1">
        <v>45128</v>
      </c>
      <c r="C24" s="3">
        <f t="shared" si="0"/>
        <v>2.0003164342381845E-2</v>
      </c>
      <c r="D24" s="117">
        <f t="shared" si="1"/>
        <v>51093</v>
      </c>
      <c r="E24" s="3">
        <v>1.2500000000000001E-2</v>
      </c>
      <c r="F24" s="1">
        <f t="shared" si="3"/>
        <v>53994</v>
      </c>
      <c r="G24" s="23">
        <f t="shared" si="2"/>
        <v>1.2507735293566111E-2</v>
      </c>
    </row>
    <row r="25" spans="1:7" x14ac:dyDescent="0.35">
      <c r="A25">
        <v>20</v>
      </c>
      <c r="B25" s="1">
        <v>46031</v>
      </c>
      <c r="C25" s="3">
        <f t="shared" si="0"/>
        <v>2.0009750044318382E-2</v>
      </c>
      <c r="D25" s="117">
        <f t="shared" si="1"/>
        <v>51732</v>
      </c>
      <c r="E25" s="3">
        <v>1.2500000000000001E-2</v>
      </c>
      <c r="F25" s="1">
        <f t="shared" si="3"/>
        <v>54669</v>
      </c>
      <c r="G25" s="23">
        <f t="shared" si="2"/>
        <v>1.2501389043227026E-2</v>
      </c>
    </row>
    <row r="26" spans="1:7" x14ac:dyDescent="0.35">
      <c r="A26">
        <v>21</v>
      </c>
      <c r="B26" s="1">
        <v>46952</v>
      </c>
      <c r="C26" s="3">
        <f t="shared" si="0"/>
        <v>2.0008255306206688E-2</v>
      </c>
      <c r="D26" s="117">
        <f t="shared" si="1"/>
        <v>52379</v>
      </c>
      <c r="E26" s="3">
        <v>1.2500000000000001E-2</v>
      </c>
      <c r="F26" s="1">
        <f t="shared" si="3"/>
        <v>55352</v>
      </c>
      <c r="G26" s="23">
        <f t="shared" si="2"/>
        <v>1.2493369185461596E-2</v>
      </c>
    </row>
    <row r="27" spans="1:7" x14ac:dyDescent="0.35">
      <c r="A27">
        <v>22</v>
      </c>
      <c r="B27" s="1">
        <v>47890</v>
      </c>
      <c r="C27" s="3">
        <f t="shared" si="0"/>
        <v>1.9977849718861816E-2</v>
      </c>
      <c r="D27" s="117">
        <f t="shared" si="1"/>
        <v>53034</v>
      </c>
      <c r="E27" s="3">
        <v>1.2500000000000001E-2</v>
      </c>
      <c r="F27" s="1">
        <f t="shared" si="3"/>
        <v>56044</v>
      </c>
      <c r="G27" s="23">
        <f t="shared" si="2"/>
        <v>1.2501806619453678E-2</v>
      </c>
    </row>
    <row r="28" spans="1:7" x14ac:dyDescent="0.35">
      <c r="A28">
        <v>23</v>
      </c>
      <c r="B28" s="1">
        <v>48849</v>
      </c>
      <c r="C28" s="3">
        <f t="shared" si="0"/>
        <v>2.002505742326164E-2</v>
      </c>
      <c r="D28" s="117">
        <f t="shared" si="1"/>
        <v>53697</v>
      </c>
      <c r="E28" s="3">
        <v>1.2500000000000001E-2</v>
      </c>
      <c r="F28" s="1">
        <f t="shared" si="3"/>
        <v>56745</v>
      </c>
      <c r="G28" s="23">
        <f t="shared" si="2"/>
        <v>1.2508029405467132E-2</v>
      </c>
    </row>
    <row r="29" spans="1:7" x14ac:dyDescent="0.35">
      <c r="A29">
        <v>24</v>
      </c>
      <c r="B29" s="1">
        <v>49826</v>
      </c>
      <c r="C29" s="3">
        <f t="shared" si="0"/>
        <v>2.0000409424962638E-2</v>
      </c>
      <c r="D29" s="117">
        <f t="shared" si="1"/>
        <v>54368</v>
      </c>
      <c r="E29" s="3">
        <v>1.2500000000000001E-2</v>
      </c>
      <c r="F29" s="1">
        <f t="shared" si="3"/>
        <v>57454</v>
      </c>
      <c r="G29" s="23">
        <f t="shared" si="2"/>
        <v>1.2494492906864042E-2</v>
      </c>
    </row>
    <row r="30" spans="1:7" x14ac:dyDescent="0.35">
      <c r="A30">
        <v>25</v>
      </c>
      <c r="B30" s="1">
        <v>50822</v>
      </c>
      <c r="C30" s="3">
        <f t="shared" si="0"/>
        <v>1.9989563681612008E-2</v>
      </c>
      <c r="D30" s="117">
        <f t="shared" si="1"/>
        <v>55048</v>
      </c>
      <c r="E30" s="3">
        <v>1.2500000000000001E-2</v>
      </c>
      <c r="F30" s="1">
        <f t="shared" si="3"/>
        <v>58172</v>
      </c>
      <c r="G30" s="23">
        <f t="shared" si="2"/>
        <v>1.2496954085007136E-2</v>
      </c>
    </row>
    <row r="31" spans="1:7" x14ac:dyDescent="0.35">
      <c r="A31">
        <v>26</v>
      </c>
      <c r="B31" s="1">
        <v>51838</v>
      </c>
      <c r="C31" s="3">
        <f t="shared" si="0"/>
        <v>1.9991342332060919E-2</v>
      </c>
      <c r="D31" s="117">
        <f t="shared" si="1"/>
        <v>55736</v>
      </c>
      <c r="E31" s="3">
        <v>0.02</v>
      </c>
      <c r="F31" s="1">
        <f t="shared" si="3"/>
        <v>58899</v>
      </c>
      <c r="G31" s="23">
        <f t="shared" si="2"/>
        <v>1.2497421439867977E-2</v>
      </c>
    </row>
    <row r="32" spans="1:7" x14ac:dyDescent="0.35">
      <c r="A32">
        <v>27</v>
      </c>
      <c r="B32" s="1">
        <v>52875</v>
      </c>
      <c r="C32" s="3">
        <f t="shared" si="0"/>
        <v>2.0004629808248776E-2</v>
      </c>
      <c r="D32" s="117">
        <f t="shared" si="1"/>
        <v>56433</v>
      </c>
      <c r="E32" s="3">
        <v>0.02</v>
      </c>
      <c r="F32" s="1">
        <f t="shared" si="3"/>
        <v>59635</v>
      </c>
      <c r="G32" s="23">
        <f t="shared" si="2"/>
        <v>1.2495967673474932E-2</v>
      </c>
    </row>
    <row r="33" spans="1:7" x14ac:dyDescent="0.35">
      <c r="A33">
        <v>28</v>
      </c>
      <c r="B33" s="1">
        <v>53933</v>
      </c>
      <c r="C33" s="3">
        <f t="shared" si="0"/>
        <v>2.0009456264775415E-2</v>
      </c>
      <c r="D33" s="117">
        <f t="shared" si="1"/>
        <v>57138</v>
      </c>
      <c r="E33" s="3">
        <v>0.02</v>
      </c>
      <c r="F33" s="1">
        <f t="shared" si="3"/>
        <v>60380</v>
      </c>
      <c r="G33" s="23">
        <f t="shared" si="2"/>
        <v>1.2492663704200553E-2</v>
      </c>
    </row>
    <row r="34" spans="1:7" x14ac:dyDescent="0.35">
      <c r="A34">
        <v>29</v>
      </c>
      <c r="B34" s="1">
        <v>55011</v>
      </c>
      <c r="C34" s="3">
        <f t="shared" si="0"/>
        <v>1.9987762594330001E-2</v>
      </c>
      <c r="D34" s="117">
        <f t="shared" si="1"/>
        <v>57852</v>
      </c>
      <c r="E34" s="3">
        <v>0.02</v>
      </c>
      <c r="F34" s="1">
        <f t="shared" si="3"/>
        <v>61135</v>
      </c>
      <c r="G34" s="23">
        <f t="shared" si="2"/>
        <v>1.2504140443855581E-2</v>
      </c>
    </row>
    <row r="35" spans="1:7" x14ac:dyDescent="0.35">
      <c r="A35">
        <v>30</v>
      </c>
      <c r="B35" s="1">
        <v>56111</v>
      </c>
      <c r="C35" s="3">
        <f t="shared" si="0"/>
        <v>1.9996000799840031E-2</v>
      </c>
      <c r="D35" s="117">
        <f t="shared" si="1"/>
        <v>58575</v>
      </c>
      <c r="E35" s="3">
        <v>0.02</v>
      </c>
      <c r="F35" s="1">
        <f t="shared" si="3"/>
        <v>61899</v>
      </c>
      <c r="G35" s="23">
        <f t="shared" si="2"/>
        <v>1.2496933017093318E-2</v>
      </c>
    </row>
    <row r="36" spans="1:7" x14ac:dyDescent="0.35">
      <c r="B36" t="s">
        <v>73</v>
      </c>
      <c r="D36" s="131" t="s">
        <v>79</v>
      </c>
      <c r="F36" s="131" t="s">
        <v>79</v>
      </c>
    </row>
  </sheetData>
  <mergeCells count="2">
    <mergeCell ref="A1:G1"/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6"/>
  <sheetViews>
    <sheetView workbookViewId="0">
      <selection activeCell="F6" sqref="F6"/>
    </sheetView>
  </sheetViews>
  <sheetFormatPr defaultRowHeight="14.5" x14ac:dyDescent="0.35"/>
  <cols>
    <col min="1" max="1" width="5.81640625" customWidth="1"/>
    <col min="2" max="3" width="10.1796875" hidden="1" customWidth="1"/>
    <col min="4" max="4" width="14.453125" customWidth="1"/>
    <col min="5" max="5" width="10.7265625" customWidth="1"/>
    <col min="6" max="6" width="12.7265625" customWidth="1"/>
  </cols>
  <sheetData>
    <row r="1" spans="1:7" x14ac:dyDescent="0.35">
      <c r="A1" s="254" t="s">
        <v>7</v>
      </c>
      <c r="B1" s="254"/>
      <c r="C1" s="254"/>
      <c r="D1" s="254"/>
      <c r="E1" s="254"/>
      <c r="F1" s="254"/>
      <c r="G1" s="254"/>
    </row>
    <row r="2" spans="1:7" x14ac:dyDescent="0.35">
      <c r="A2" s="256" t="s">
        <v>44</v>
      </c>
      <c r="B2" s="256"/>
      <c r="C2" s="256"/>
      <c r="D2" s="256"/>
      <c r="E2" s="256"/>
      <c r="F2" s="256"/>
      <c r="G2" s="256"/>
    </row>
    <row r="3" spans="1:7" x14ac:dyDescent="0.35">
      <c r="A3" s="256"/>
      <c r="B3" s="256"/>
      <c r="C3" s="256"/>
      <c r="D3" s="256"/>
      <c r="E3" s="256"/>
      <c r="F3" s="256"/>
      <c r="G3" s="256"/>
    </row>
    <row r="4" spans="1:7" x14ac:dyDescent="0.35">
      <c r="A4" s="29" t="s">
        <v>8</v>
      </c>
      <c r="B4" s="42" t="s">
        <v>9</v>
      </c>
      <c r="C4" s="42" t="s">
        <v>57</v>
      </c>
      <c r="D4" s="42" t="s">
        <v>84</v>
      </c>
      <c r="E4" s="42" t="s">
        <v>86</v>
      </c>
      <c r="F4" s="187" t="s">
        <v>91</v>
      </c>
      <c r="G4" s="187" t="s">
        <v>92</v>
      </c>
    </row>
    <row r="5" spans="1:7" x14ac:dyDescent="0.35">
      <c r="A5">
        <v>0</v>
      </c>
      <c r="B5" s="1">
        <v>20067</v>
      </c>
      <c r="C5" s="1"/>
      <c r="D5" s="117">
        <v>23224</v>
      </c>
      <c r="E5" s="3"/>
      <c r="F5" s="1">
        <f>ROUND(24850/1.0125,0)</f>
        <v>24543</v>
      </c>
    </row>
    <row r="6" spans="1:7" x14ac:dyDescent="0.35">
      <c r="A6">
        <v>1</v>
      </c>
      <c r="B6" s="1">
        <v>20462</v>
      </c>
      <c r="C6" s="3">
        <f>(B6-B5)/B5</f>
        <v>1.9684058404345443E-2</v>
      </c>
      <c r="D6" s="117">
        <f>ROUND(D5*1.0125,0)</f>
        <v>23514</v>
      </c>
      <c r="E6" s="3">
        <v>1.2500000000000001E-2</v>
      </c>
      <c r="F6" s="1">
        <f>ROUND(D5*1.07,0)</f>
        <v>24850</v>
      </c>
      <c r="G6" s="23">
        <f>(F6-F5)/F5</f>
        <v>1.2508658273234731E-2</v>
      </c>
    </row>
    <row r="7" spans="1:7" x14ac:dyDescent="0.35">
      <c r="A7">
        <v>2</v>
      </c>
      <c r="B7" s="1">
        <v>20769</v>
      </c>
      <c r="C7" s="3">
        <f t="shared" ref="C7:C35" si="0">(B7-B6)/B6</f>
        <v>1.500342097546672E-2</v>
      </c>
      <c r="D7" s="117">
        <f t="shared" ref="D7:D35" si="1">ROUND(D6*1.0125,0)</f>
        <v>23808</v>
      </c>
      <c r="E7" s="3">
        <v>1.2500000000000001E-2</v>
      </c>
      <c r="F7" s="1">
        <f>ROUND(F6*1.0125,0)</f>
        <v>25161</v>
      </c>
      <c r="G7" s="23">
        <f t="shared" ref="G7:G35" si="2">(F7-F6)/F6</f>
        <v>1.2515090543259557E-2</v>
      </c>
    </row>
    <row r="8" spans="1:7" x14ac:dyDescent="0.35">
      <c r="A8">
        <v>3</v>
      </c>
      <c r="B8" s="1">
        <v>21184</v>
      </c>
      <c r="C8" s="3">
        <f t="shared" si="0"/>
        <v>1.9981703500409263E-2</v>
      </c>
      <c r="D8" s="117">
        <f t="shared" si="1"/>
        <v>24106</v>
      </c>
      <c r="E8" s="3">
        <v>1.2500000000000001E-2</v>
      </c>
      <c r="F8" s="1">
        <f t="shared" ref="F8:F35" si="3">ROUND(F7*1.0125,0)</f>
        <v>25476</v>
      </c>
      <c r="G8" s="23">
        <f t="shared" si="2"/>
        <v>1.2519375223560272E-2</v>
      </c>
    </row>
    <row r="9" spans="1:7" x14ac:dyDescent="0.35">
      <c r="A9">
        <v>4</v>
      </c>
      <c r="B9" s="1">
        <v>21502</v>
      </c>
      <c r="C9" s="3">
        <f t="shared" si="0"/>
        <v>1.5011329305135952E-2</v>
      </c>
      <c r="D9" s="117">
        <f t="shared" si="1"/>
        <v>24407</v>
      </c>
      <c r="E9" s="3">
        <v>1.2500000000000001E-2</v>
      </c>
      <c r="F9" s="1">
        <f t="shared" si="3"/>
        <v>25794</v>
      </c>
      <c r="G9" s="23">
        <f t="shared" si="2"/>
        <v>1.2482336316533208E-2</v>
      </c>
    </row>
    <row r="10" spans="1:7" x14ac:dyDescent="0.35">
      <c r="A10">
        <v>5</v>
      </c>
      <c r="B10" s="1">
        <v>21825</v>
      </c>
      <c r="C10" s="3">
        <f t="shared" si="0"/>
        <v>1.5021858431773788E-2</v>
      </c>
      <c r="D10" s="117">
        <f t="shared" si="1"/>
        <v>24712</v>
      </c>
      <c r="E10" s="3">
        <v>1.2500000000000001E-2</v>
      </c>
      <c r="F10" s="1">
        <f t="shared" si="3"/>
        <v>26116</v>
      </c>
      <c r="G10" s="23">
        <f t="shared" si="2"/>
        <v>1.2483523299992246E-2</v>
      </c>
    </row>
    <row r="11" spans="1:7" x14ac:dyDescent="0.35">
      <c r="A11">
        <v>6</v>
      </c>
      <c r="B11" s="1">
        <v>22152</v>
      </c>
      <c r="C11" s="3">
        <f t="shared" si="0"/>
        <v>1.4982817869415807E-2</v>
      </c>
      <c r="D11" s="117">
        <f t="shared" si="1"/>
        <v>25021</v>
      </c>
      <c r="E11" s="3">
        <v>1.2500000000000001E-2</v>
      </c>
      <c r="F11" s="1">
        <f t="shared" si="3"/>
        <v>26442</v>
      </c>
      <c r="G11" s="23">
        <f t="shared" si="2"/>
        <v>1.2482769183642212E-2</v>
      </c>
    </row>
    <row r="12" spans="1:7" x14ac:dyDescent="0.35">
      <c r="A12">
        <v>7</v>
      </c>
      <c r="B12" s="1">
        <v>22485</v>
      </c>
      <c r="C12" s="3">
        <f t="shared" si="0"/>
        <v>1.5032502708559046E-2</v>
      </c>
      <c r="D12" s="117">
        <f t="shared" si="1"/>
        <v>25334</v>
      </c>
      <c r="E12" s="3">
        <v>1.2500000000000001E-2</v>
      </c>
      <c r="F12" s="1">
        <f t="shared" si="3"/>
        <v>26773</v>
      </c>
      <c r="G12" s="23">
        <f t="shared" si="2"/>
        <v>1.2517963845397474E-2</v>
      </c>
    </row>
    <row r="13" spans="1:7" x14ac:dyDescent="0.35">
      <c r="A13">
        <v>8</v>
      </c>
      <c r="B13" s="1">
        <v>22822</v>
      </c>
      <c r="C13" s="3">
        <f t="shared" si="0"/>
        <v>1.4987769624193906E-2</v>
      </c>
      <c r="D13" s="117">
        <f t="shared" si="1"/>
        <v>25651</v>
      </c>
      <c r="E13" s="3">
        <v>1.2500000000000001E-2</v>
      </c>
      <c r="F13" s="1">
        <f t="shared" si="3"/>
        <v>27108</v>
      </c>
      <c r="G13" s="23">
        <f t="shared" si="2"/>
        <v>1.2512605983640235E-2</v>
      </c>
    </row>
    <row r="14" spans="1:7" x14ac:dyDescent="0.35">
      <c r="A14">
        <v>9</v>
      </c>
      <c r="B14" s="1">
        <v>23164</v>
      </c>
      <c r="C14" s="3">
        <f t="shared" si="0"/>
        <v>1.49855402681623E-2</v>
      </c>
      <c r="D14" s="117">
        <f t="shared" si="1"/>
        <v>25972</v>
      </c>
      <c r="E14" s="3">
        <v>1.2500000000000001E-2</v>
      </c>
      <c r="F14" s="1">
        <f t="shared" si="3"/>
        <v>27447</v>
      </c>
      <c r="G14" s="23">
        <f t="shared" si="2"/>
        <v>1.2505533421868083E-2</v>
      </c>
    </row>
    <row r="15" spans="1:7" x14ac:dyDescent="0.35">
      <c r="A15">
        <v>10</v>
      </c>
      <c r="B15" s="1">
        <v>23511</v>
      </c>
      <c r="C15" s="3">
        <f t="shared" si="0"/>
        <v>1.4980141599032982E-2</v>
      </c>
      <c r="D15" s="117">
        <f t="shared" si="1"/>
        <v>26297</v>
      </c>
      <c r="E15" s="3">
        <v>1.2500000000000001E-2</v>
      </c>
      <c r="F15" s="1">
        <f t="shared" si="3"/>
        <v>27790</v>
      </c>
      <c r="G15" s="23">
        <f t="shared" si="2"/>
        <v>1.2496812037745473E-2</v>
      </c>
    </row>
    <row r="16" spans="1:7" x14ac:dyDescent="0.35">
      <c r="A16">
        <v>11</v>
      </c>
      <c r="B16" s="1">
        <v>23864</v>
      </c>
      <c r="C16" s="3">
        <f t="shared" si="0"/>
        <v>1.5014248649568287E-2</v>
      </c>
      <c r="D16" s="117">
        <f t="shared" si="1"/>
        <v>26626</v>
      </c>
      <c r="E16" s="3">
        <v>1.2500000000000001E-2</v>
      </c>
      <c r="F16" s="1">
        <f t="shared" si="3"/>
        <v>28137</v>
      </c>
      <c r="G16" s="23">
        <f t="shared" si="2"/>
        <v>1.248650593738755E-2</v>
      </c>
    </row>
    <row r="17" spans="1:7" x14ac:dyDescent="0.35">
      <c r="A17">
        <v>12</v>
      </c>
      <c r="B17" s="1">
        <v>24222</v>
      </c>
      <c r="C17" s="3">
        <f t="shared" si="0"/>
        <v>1.5001676164934629E-2</v>
      </c>
      <c r="D17" s="117">
        <f t="shared" si="1"/>
        <v>26959</v>
      </c>
      <c r="E17" s="3">
        <v>1.2500000000000001E-2</v>
      </c>
      <c r="F17" s="1">
        <f t="shared" si="3"/>
        <v>28489</v>
      </c>
      <c r="G17" s="23">
        <f t="shared" si="2"/>
        <v>1.2510217862600845E-2</v>
      </c>
    </row>
    <row r="18" spans="1:7" x14ac:dyDescent="0.35">
      <c r="A18">
        <v>13</v>
      </c>
      <c r="B18" s="1">
        <v>24585</v>
      </c>
      <c r="C18" s="3">
        <f t="shared" si="0"/>
        <v>1.4986376021798364E-2</v>
      </c>
      <c r="D18" s="117">
        <f t="shared" si="1"/>
        <v>27296</v>
      </c>
      <c r="E18" s="3">
        <v>1.2500000000000001E-2</v>
      </c>
      <c r="F18" s="1">
        <f t="shared" si="3"/>
        <v>28845</v>
      </c>
      <c r="G18" s="23">
        <f t="shared" si="2"/>
        <v>1.2496051107444979E-2</v>
      </c>
    </row>
    <row r="19" spans="1:7" x14ac:dyDescent="0.35">
      <c r="A19">
        <v>14</v>
      </c>
      <c r="B19" s="1">
        <v>24954</v>
      </c>
      <c r="C19" s="3">
        <f t="shared" si="0"/>
        <v>1.50091519219036E-2</v>
      </c>
      <c r="D19" s="117">
        <f t="shared" si="1"/>
        <v>27637</v>
      </c>
      <c r="E19" s="3">
        <v>1.2500000000000001E-2</v>
      </c>
      <c r="F19" s="1">
        <f t="shared" si="3"/>
        <v>29206</v>
      </c>
      <c r="G19" s="23">
        <f t="shared" si="2"/>
        <v>1.2515167273357601E-2</v>
      </c>
    </row>
    <row r="20" spans="1:7" x14ac:dyDescent="0.35">
      <c r="A20">
        <v>15</v>
      </c>
      <c r="B20" s="1">
        <v>25329</v>
      </c>
      <c r="C20" s="3">
        <f t="shared" si="0"/>
        <v>1.5027650877614811E-2</v>
      </c>
      <c r="D20" s="117">
        <f t="shared" si="1"/>
        <v>27982</v>
      </c>
      <c r="E20" s="3">
        <v>1.2500000000000001E-2</v>
      </c>
      <c r="F20" s="1">
        <f t="shared" si="3"/>
        <v>29571</v>
      </c>
      <c r="G20" s="23">
        <f t="shared" si="2"/>
        <v>1.2497432034513456E-2</v>
      </c>
    </row>
    <row r="21" spans="1:7" x14ac:dyDescent="0.35">
      <c r="A21">
        <v>16</v>
      </c>
      <c r="B21" s="1">
        <v>25708</v>
      </c>
      <c r="C21" s="3">
        <f t="shared" si="0"/>
        <v>1.4963085790990564E-2</v>
      </c>
      <c r="D21" s="117">
        <f t="shared" si="1"/>
        <v>28332</v>
      </c>
      <c r="E21" s="3">
        <v>1.2500000000000001E-2</v>
      </c>
      <c r="F21" s="1">
        <f t="shared" si="3"/>
        <v>29941</v>
      </c>
      <c r="G21" s="23">
        <f t="shared" si="2"/>
        <v>1.2512258631767611E-2</v>
      </c>
    </row>
    <row r="22" spans="1:7" x14ac:dyDescent="0.35">
      <c r="A22">
        <v>17</v>
      </c>
      <c r="B22" s="1">
        <v>26094</v>
      </c>
      <c r="C22" s="3">
        <f t="shared" si="0"/>
        <v>1.501478139100669E-2</v>
      </c>
      <c r="D22" s="117">
        <f t="shared" si="1"/>
        <v>28686</v>
      </c>
      <c r="E22" s="3">
        <v>1.2500000000000001E-2</v>
      </c>
      <c r="F22" s="1">
        <f t="shared" si="3"/>
        <v>30315</v>
      </c>
      <c r="G22" s="23">
        <f t="shared" si="2"/>
        <v>1.2491232757756921E-2</v>
      </c>
    </row>
    <row r="23" spans="1:7" x14ac:dyDescent="0.35">
      <c r="A23">
        <v>18</v>
      </c>
      <c r="B23" s="1">
        <v>26486</v>
      </c>
      <c r="C23" s="3">
        <f t="shared" si="0"/>
        <v>1.5022610561814977E-2</v>
      </c>
      <c r="D23" s="117">
        <f t="shared" si="1"/>
        <v>29045</v>
      </c>
      <c r="E23" s="3">
        <v>1.2500000000000001E-2</v>
      </c>
      <c r="F23" s="1">
        <f t="shared" si="3"/>
        <v>30694</v>
      </c>
      <c r="G23" s="23">
        <f t="shared" si="2"/>
        <v>1.2502061685634175E-2</v>
      </c>
    </row>
    <row r="24" spans="1:7" x14ac:dyDescent="0.35">
      <c r="A24" s="49">
        <v>19</v>
      </c>
      <c r="B24" s="46">
        <v>26883</v>
      </c>
      <c r="C24" s="3">
        <f t="shared" si="0"/>
        <v>1.4989050819300763E-2</v>
      </c>
      <c r="D24" s="117">
        <f t="shared" si="1"/>
        <v>29408</v>
      </c>
      <c r="E24" s="50">
        <v>1.2500000000000001E-2</v>
      </c>
      <c r="F24" s="1">
        <f t="shared" si="3"/>
        <v>31078</v>
      </c>
      <c r="G24" s="23">
        <f t="shared" si="2"/>
        <v>1.2510588388610152E-2</v>
      </c>
    </row>
    <row r="25" spans="1:7" x14ac:dyDescent="0.35">
      <c r="A25" s="53">
        <v>20</v>
      </c>
      <c r="B25" s="54">
        <v>27286</v>
      </c>
      <c r="C25" s="3">
        <f t="shared" si="0"/>
        <v>1.499088643380575E-2</v>
      </c>
      <c r="D25" s="117">
        <f t="shared" si="1"/>
        <v>29776</v>
      </c>
      <c r="E25" s="50">
        <v>1.2500000000000001E-2</v>
      </c>
      <c r="F25" s="1">
        <f t="shared" si="3"/>
        <v>31466</v>
      </c>
      <c r="G25" s="23">
        <f t="shared" si="2"/>
        <v>1.2484715876182509E-2</v>
      </c>
    </row>
    <row r="26" spans="1:7" x14ac:dyDescent="0.35">
      <c r="A26" s="53">
        <v>21</v>
      </c>
      <c r="B26" s="54">
        <v>27696</v>
      </c>
      <c r="C26" s="3">
        <f t="shared" si="0"/>
        <v>1.5026020669940628E-2</v>
      </c>
      <c r="D26" s="117">
        <f t="shared" si="1"/>
        <v>30148</v>
      </c>
      <c r="E26" s="50">
        <v>1.2500000000000001E-2</v>
      </c>
      <c r="F26" s="1">
        <f t="shared" si="3"/>
        <v>31859</v>
      </c>
      <c r="G26" s="23">
        <f t="shared" si="2"/>
        <v>1.2489671391343037E-2</v>
      </c>
    </row>
    <row r="27" spans="1:7" x14ac:dyDescent="0.35">
      <c r="A27" s="49">
        <v>22</v>
      </c>
      <c r="B27" s="46">
        <v>28111</v>
      </c>
      <c r="C27" s="3">
        <f t="shared" si="0"/>
        <v>1.4984113229347198E-2</v>
      </c>
      <c r="D27" s="117">
        <f t="shared" si="1"/>
        <v>30525</v>
      </c>
      <c r="E27" s="50">
        <v>1.2500000000000001E-2</v>
      </c>
      <c r="F27" s="1">
        <f t="shared" si="3"/>
        <v>32257</v>
      </c>
      <c r="G27" s="23">
        <f t="shared" si="2"/>
        <v>1.2492545277629555E-2</v>
      </c>
    </row>
    <row r="28" spans="1:7" x14ac:dyDescent="0.35">
      <c r="A28" s="49">
        <v>23</v>
      </c>
      <c r="B28" s="46">
        <v>28744</v>
      </c>
      <c r="C28" s="3">
        <f t="shared" si="0"/>
        <v>2.2517875564725551E-2</v>
      </c>
      <c r="D28" s="117">
        <f t="shared" si="1"/>
        <v>30907</v>
      </c>
      <c r="E28" s="50">
        <v>1.2500000000000001E-2</v>
      </c>
      <c r="F28" s="1">
        <f t="shared" si="3"/>
        <v>32660</v>
      </c>
      <c r="G28" s="23">
        <f t="shared" si="2"/>
        <v>1.2493412282605325E-2</v>
      </c>
    </row>
    <row r="29" spans="1:7" x14ac:dyDescent="0.35">
      <c r="A29">
        <v>24</v>
      </c>
      <c r="B29" s="1">
        <v>28960</v>
      </c>
      <c r="C29" s="3">
        <f t="shared" si="0"/>
        <v>7.5146117450598385E-3</v>
      </c>
      <c r="D29" s="117">
        <f t="shared" si="1"/>
        <v>31293</v>
      </c>
      <c r="E29" s="3">
        <v>1.2500000000000001E-2</v>
      </c>
      <c r="F29" s="1">
        <f t="shared" si="3"/>
        <v>33068</v>
      </c>
      <c r="G29" s="23">
        <f t="shared" si="2"/>
        <v>1.2492345376607471E-2</v>
      </c>
    </row>
    <row r="30" spans="1:7" x14ac:dyDescent="0.35">
      <c r="A30">
        <v>25</v>
      </c>
      <c r="B30" s="1">
        <v>29395</v>
      </c>
      <c r="C30" s="3">
        <f t="shared" si="0"/>
        <v>1.5020718232044199E-2</v>
      </c>
      <c r="D30" s="117">
        <f t="shared" si="1"/>
        <v>31684</v>
      </c>
      <c r="E30" s="3">
        <v>1.2500000000000001E-2</v>
      </c>
      <c r="F30" s="1">
        <f t="shared" si="3"/>
        <v>33481</v>
      </c>
      <c r="G30" s="23">
        <f t="shared" si="2"/>
        <v>1.2489415749364945E-2</v>
      </c>
    </row>
    <row r="31" spans="1:7" x14ac:dyDescent="0.35">
      <c r="A31" s="38">
        <v>26</v>
      </c>
      <c r="B31" s="1">
        <v>29836</v>
      </c>
      <c r="C31" s="3">
        <f t="shared" si="0"/>
        <v>1.5002551454328968E-2</v>
      </c>
      <c r="D31" s="117">
        <f t="shared" si="1"/>
        <v>32080</v>
      </c>
      <c r="E31" s="3">
        <v>1.2500000000000001E-2</v>
      </c>
      <c r="F31" s="1">
        <f t="shared" si="3"/>
        <v>33900</v>
      </c>
      <c r="G31" s="23">
        <f t="shared" si="2"/>
        <v>1.2514560496998298E-2</v>
      </c>
    </row>
    <row r="32" spans="1:7" x14ac:dyDescent="0.35">
      <c r="A32" s="38">
        <v>27</v>
      </c>
      <c r="B32" s="1">
        <v>30283</v>
      </c>
      <c r="C32" s="3">
        <f t="shared" si="0"/>
        <v>1.4981901059123207E-2</v>
      </c>
      <c r="D32" s="117">
        <f t="shared" si="1"/>
        <v>32481</v>
      </c>
      <c r="E32" s="3">
        <v>1.2500000000000001E-2</v>
      </c>
      <c r="F32" s="1">
        <f t="shared" si="3"/>
        <v>34324</v>
      </c>
      <c r="G32" s="23">
        <f t="shared" si="2"/>
        <v>1.2507374631268437E-2</v>
      </c>
    </row>
    <row r="33" spans="1:7" x14ac:dyDescent="0.35">
      <c r="A33" s="38">
        <v>28</v>
      </c>
      <c r="B33" s="1">
        <v>30737</v>
      </c>
      <c r="C33" s="3">
        <f t="shared" si="0"/>
        <v>1.4991909652280156E-2</v>
      </c>
      <c r="D33" s="117">
        <f t="shared" si="1"/>
        <v>32887</v>
      </c>
      <c r="E33" s="3">
        <v>1.2500000000000001E-2</v>
      </c>
      <c r="F33" s="1">
        <f t="shared" si="3"/>
        <v>34753</v>
      </c>
      <c r="G33" s="23">
        <f t="shared" si="2"/>
        <v>1.2498543293322457E-2</v>
      </c>
    </row>
    <row r="34" spans="1:7" x14ac:dyDescent="0.35">
      <c r="A34" s="38">
        <v>29</v>
      </c>
      <c r="B34" s="1">
        <v>31199</v>
      </c>
      <c r="C34" s="3">
        <f t="shared" si="0"/>
        <v>1.5030744705078571E-2</v>
      </c>
      <c r="D34" s="117">
        <f t="shared" si="1"/>
        <v>33298</v>
      </c>
      <c r="E34" s="3">
        <v>1.2500000000000001E-2</v>
      </c>
      <c r="F34" s="1">
        <f t="shared" si="3"/>
        <v>35187</v>
      </c>
      <c r="G34" s="23">
        <f t="shared" si="2"/>
        <v>1.2488130521106092E-2</v>
      </c>
    </row>
    <row r="35" spans="1:7" x14ac:dyDescent="0.35">
      <c r="A35" s="38">
        <v>30</v>
      </c>
      <c r="B35" s="1">
        <v>31666</v>
      </c>
      <c r="C35" s="3">
        <f t="shared" si="0"/>
        <v>1.4968428475271644E-2</v>
      </c>
      <c r="D35" s="117">
        <f t="shared" si="1"/>
        <v>33714</v>
      </c>
      <c r="E35" s="3">
        <v>1.2500000000000001E-2</v>
      </c>
      <c r="F35" s="1">
        <f t="shared" si="3"/>
        <v>35627</v>
      </c>
      <c r="G35" s="23">
        <f t="shared" si="2"/>
        <v>1.2504618182851621E-2</v>
      </c>
    </row>
    <row r="36" spans="1:7" x14ac:dyDescent="0.35">
      <c r="B36" t="s">
        <v>73</v>
      </c>
      <c r="D36" s="131" t="s">
        <v>79</v>
      </c>
      <c r="F36" s="131" t="s">
        <v>79</v>
      </c>
    </row>
  </sheetData>
  <mergeCells count="2">
    <mergeCell ref="A1:G1"/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6"/>
  <sheetViews>
    <sheetView workbookViewId="0">
      <selection activeCell="F5" sqref="F5"/>
    </sheetView>
  </sheetViews>
  <sheetFormatPr defaultRowHeight="14.5" x14ac:dyDescent="0.35"/>
  <cols>
    <col min="1" max="1" width="5" customWidth="1"/>
    <col min="2" max="2" width="11.54296875" hidden="1" customWidth="1"/>
    <col min="3" max="3" width="10.54296875" hidden="1" customWidth="1"/>
    <col min="4" max="4" width="13.81640625" customWidth="1"/>
    <col min="5" max="5" width="11.7265625" customWidth="1"/>
    <col min="6" max="6" width="13" customWidth="1"/>
  </cols>
  <sheetData>
    <row r="1" spans="1:7" x14ac:dyDescent="0.35">
      <c r="A1" s="254" t="s">
        <v>7</v>
      </c>
      <c r="B1" s="254"/>
      <c r="C1" s="254"/>
      <c r="D1" s="254"/>
      <c r="E1" s="254"/>
      <c r="F1" s="254"/>
      <c r="G1" s="254"/>
    </row>
    <row r="2" spans="1:7" x14ac:dyDescent="0.35">
      <c r="A2" s="256" t="s">
        <v>67</v>
      </c>
      <c r="B2" s="256"/>
      <c r="C2" s="256"/>
      <c r="D2" s="256"/>
      <c r="E2" s="256"/>
      <c r="F2" s="256"/>
      <c r="G2" s="256"/>
    </row>
    <row r="3" spans="1:7" x14ac:dyDescent="0.35">
      <c r="A3" s="256"/>
      <c r="B3" s="256"/>
      <c r="C3" s="256"/>
      <c r="D3" s="256"/>
      <c r="E3" s="256"/>
      <c r="F3" s="256"/>
      <c r="G3" s="256"/>
    </row>
    <row r="4" spans="1:7" x14ac:dyDescent="0.35">
      <c r="A4" s="29" t="s">
        <v>8</v>
      </c>
      <c r="B4" s="42" t="s">
        <v>9</v>
      </c>
      <c r="C4" s="42" t="s">
        <v>57</v>
      </c>
      <c r="D4" s="42" t="s">
        <v>84</v>
      </c>
      <c r="E4" s="42" t="s">
        <v>100</v>
      </c>
      <c r="F4" s="187" t="s">
        <v>91</v>
      </c>
      <c r="G4" s="187" t="s">
        <v>92</v>
      </c>
    </row>
    <row r="5" spans="1:7" x14ac:dyDescent="0.35">
      <c r="A5">
        <v>0</v>
      </c>
      <c r="B5" s="37">
        <v>34832</v>
      </c>
      <c r="C5" s="37"/>
      <c r="D5" s="117">
        <v>37993</v>
      </c>
      <c r="E5" s="3"/>
      <c r="F5" s="1">
        <f>40653/1.0125</f>
        <v>40151.111111111109</v>
      </c>
    </row>
    <row r="6" spans="1:7" x14ac:dyDescent="0.35">
      <c r="A6">
        <v>1</v>
      </c>
      <c r="B6" s="37">
        <v>35518</v>
      </c>
      <c r="C6" s="3">
        <f>(B6-B5)/B5</f>
        <v>1.9694533762057879E-2</v>
      </c>
      <c r="D6" s="117">
        <f>ROUND(D5*1.0125,0)</f>
        <v>38468</v>
      </c>
      <c r="E6" s="3">
        <v>1.2500000000000001E-2</v>
      </c>
      <c r="F6" s="1">
        <f>ROUND(D5*1.07,0)</f>
        <v>40653</v>
      </c>
      <c r="G6" s="23">
        <f>(F6-F5)/F5</f>
        <v>1.2500000000000041E-2</v>
      </c>
    </row>
    <row r="7" spans="1:7" x14ac:dyDescent="0.35">
      <c r="A7">
        <v>2</v>
      </c>
      <c r="B7" s="37">
        <v>36051</v>
      </c>
      <c r="C7" s="3">
        <f t="shared" ref="C7:C35" si="0">(B7-B6)/B6</f>
        <v>1.5006475589841771E-2</v>
      </c>
      <c r="D7" s="117">
        <f t="shared" ref="D7:D35" si="1">ROUND(D6*1.0125,0)</f>
        <v>38949</v>
      </c>
      <c r="E7" s="3">
        <v>1.2500000000000001E-2</v>
      </c>
      <c r="F7" s="1">
        <f t="shared" ref="F7:F35" si="2">ROUND(D6*1.07,0)</f>
        <v>41161</v>
      </c>
      <c r="G7" s="23">
        <f t="shared" ref="G7:G35" si="3">(F7-F6)/F6</f>
        <v>1.249600275502423E-2</v>
      </c>
    </row>
    <row r="8" spans="1:7" x14ac:dyDescent="0.35">
      <c r="A8">
        <v>3</v>
      </c>
      <c r="B8" s="37">
        <v>36339</v>
      </c>
      <c r="C8" s="3">
        <f t="shared" si="0"/>
        <v>7.9886826995090292E-3</v>
      </c>
      <c r="D8" s="117">
        <f t="shared" si="1"/>
        <v>39436</v>
      </c>
      <c r="E8" s="3">
        <v>1.2500000000000001E-2</v>
      </c>
      <c r="F8" s="1">
        <f t="shared" si="2"/>
        <v>41675</v>
      </c>
      <c r="G8" s="23">
        <f t="shared" si="3"/>
        <v>1.2487548893369938E-2</v>
      </c>
    </row>
    <row r="9" spans="1:7" x14ac:dyDescent="0.35">
      <c r="A9">
        <v>4</v>
      </c>
      <c r="B9" s="37">
        <v>36644</v>
      </c>
      <c r="C9" s="3">
        <f t="shared" si="0"/>
        <v>8.393186383775007E-3</v>
      </c>
      <c r="D9" s="117">
        <f t="shared" si="1"/>
        <v>39929</v>
      </c>
      <c r="E9" s="3">
        <v>1.2500000000000001E-2</v>
      </c>
      <c r="F9" s="1">
        <f t="shared" si="2"/>
        <v>42197</v>
      </c>
      <c r="G9" s="23">
        <f t="shared" si="3"/>
        <v>1.2525494901019797E-2</v>
      </c>
    </row>
    <row r="10" spans="1:7" x14ac:dyDescent="0.35">
      <c r="A10">
        <v>5</v>
      </c>
      <c r="B10" s="37">
        <v>37099</v>
      </c>
      <c r="C10" s="3">
        <f t="shared" si="0"/>
        <v>1.2416766728523087E-2</v>
      </c>
      <c r="D10" s="117">
        <f t="shared" si="1"/>
        <v>40428</v>
      </c>
      <c r="E10" s="3">
        <v>1.2500000000000001E-2</v>
      </c>
      <c r="F10" s="1">
        <f t="shared" si="2"/>
        <v>42724</v>
      </c>
      <c r="G10" s="23">
        <f t="shared" si="3"/>
        <v>1.2489039505178092E-2</v>
      </c>
    </row>
    <row r="11" spans="1:7" x14ac:dyDescent="0.35">
      <c r="A11">
        <v>6</v>
      </c>
      <c r="B11" s="37">
        <v>37664</v>
      </c>
      <c r="C11" s="3">
        <f t="shared" si="0"/>
        <v>1.5229521011348016E-2</v>
      </c>
      <c r="D11" s="117">
        <f t="shared" si="1"/>
        <v>40933</v>
      </c>
      <c r="E11" s="3">
        <v>1.2500000000000001E-2</v>
      </c>
      <c r="F11" s="1">
        <f t="shared" si="2"/>
        <v>43258</v>
      </c>
      <c r="G11" s="23">
        <f t="shared" si="3"/>
        <v>1.2498829697593859E-2</v>
      </c>
    </row>
    <row r="12" spans="1:7" x14ac:dyDescent="0.35">
      <c r="A12">
        <v>7</v>
      </c>
      <c r="B12" s="37">
        <v>38151</v>
      </c>
      <c r="C12" s="3">
        <f t="shared" si="0"/>
        <v>1.2930118946474087E-2</v>
      </c>
      <c r="D12" s="117">
        <f t="shared" si="1"/>
        <v>41445</v>
      </c>
      <c r="E12" s="3">
        <v>1.2500000000000001E-2</v>
      </c>
      <c r="F12" s="1">
        <f t="shared" si="2"/>
        <v>43798</v>
      </c>
      <c r="G12" s="23">
        <f t="shared" si="3"/>
        <v>1.2483240094317814E-2</v>
      </c>
    </row>
    <row r="13" spans="1:7" x14ac:dyDescent="0.35">
      <c r="A13">
        <v>8</v>
      </c>
      <c r="B13" s="37">
        <v>38730</v>
      </c>
      <c r="C13" s="3">
        <f t="shared" si="0"/>
        <v>1.5176535346386726E-2</v>
      </c>
      <c r="D13" s="117">
        <f t="shared" si="1"/>
        <v>41963</v>
      </c>
      <c r="E13" s="3">
        <v>1.2500000000000001E-2</v>
      </c>
      <c r="F13" s="1">
        <f t="shared" si="2"/>
        <v>44346</v>
      </c>
      <c r="G13" s="23">
        <f t="shared" si="3"/>
        <v>1.2511986848714553E-2</v>
      </c>
    </row>
    <row r="14" spans="1:7" x14ac:dyDescent="0.35">
      <c r="A14">
        <v>9</v>
      </c>
      <c r="B14" s="37">
        <v>39273</v>
      </c>
      <c r="C14" s="3">
        <f t="shared" si="0"/>
        <v>1.4020139426800929E-2</v>
      </c>
      <c r="D14" s="117">
        <f t="shared" si="1"/>
        <v>42488</v>
      </c>
      <c r="E14" s="3">
        <v>1.2500000000000001E-2</v>
      </c>
      <c r="F14" s="1">
        <f t="shared" si="2"/>
        <v>44900</v>
      </c>
      <c r="G14" s="23">
        <f t="shared" si="3"/>
        <v>1.2492671266856086E-2</v>
      </c>
    </row>
    <row r="15" spans="1:7" x14ac:dyDescent="0.35">
      <c r="A15">
        <v>10</v>
      </c>
      <c r="B15" s="37">
        <v>39704</v>
      </c>
      <c r="C15" s="3">
        <f t="shared" si="0"/>
        <v>1.0974460825503527E-2</v>
      </c>
      <c r="D15" s="117">
        <f t="shared" si="1"/>
        <v>43019</v>
      </c>
      <c r="E15" s="3">
        <v>1.2500000000000001E-2</v>
      </c>
      <c r="F15" s="1">
        <f t="shared" si="2"/>
        <v>45462</v>
      </c>
      <c r="G15" s="23">
        <f t="shared" si="3"/>
        <v>1.2516703786191536E-2</v>
      </c>
    </row>
    <row r="16" spans="1:7" x14ac:dyDescent="0.35">
      <c r="A16">
        <v>11</v>
      </c>
      <c r="B16" s="37">
        <v>40384</v>
      </c>
      <c r="C16" s="3">
        <f t="shared" si="0"/>
        <v>1.7126737860165223E-2</v>
      </c>
      <c r="D16" s="117">
        <f t="shared" si="1"/>
        <v>43557</v>
      </c>
      <c r="E16" s="3">
        <v>1.2500000000000001E-2</v>
      </c>
      <c r="F16" s="1">
        <f t="shared" si="2"/>
        <v>46030</v>
      </c>
      <c r="G16" s="23">
        <f t="shared" si="3"/>
        <v>1.2493950992037307E-2</v>
      </c>
    </row>
    <row r="17" spans="1:7" x14ac:dyDescent="0.35">
      <c r="A17">
        <v>12</v>
      </c>
      <c r="B17" s="37">
        <v>40724</v>
      </c>
      <c r="C17" s="3">
        <f t="shared" si="0"/>
        <v>8.4191759112519811E-3</v>
      </c>
      <c r="D17" s="117">
        <f t="shared" si="1"/>
        <v>44101</v>
      </c>
      <c r="E17" s="3">
        <v>1.2500000000000001E-2</v>
      </c>
      <c r="F17" s="1">
        <f t="shared" si="2"/>
        <v>46606</v>
      </c>
      <c r="G17" s="23">
        <f t="shared" si="3"/>
        <v>1.2513578101238322E-2</v>
      </c>
    </row>
    <row r="18" spans="1:7" x14ac:dyDescent="0.35">
      <c r="A18">
        <v>13</v>
      </c>
      <c r="B18" s="37">
        <v>41064</v>
      </c>
      <c r="C18" s="3">
        <f t="shared" si="0"/>
        <v>8.3488851782732541E-3</v>
      </c>
      <c r="D18" s="117">
        <f t="shared" si="1"/>
        <v>44652</v>
      </c>
      <c r="E18" s="3">
        <v>1.2500000000000001E-2</v>
      </c>
      <c r="F18" s="1">
        <f t="shared" si="2"/>
        <v>47188</v>
      </c>
      <c r="G18" s="23">
        <f t="shared" si="3"/>
        <v>1.2487662532721109E-2</v>
      </c>
    </row>
    <row r="19" spans="1:7" x14ac:dyDescent="0.35">
      <c r="A19">
        <v>14</v>
      </c>
      <c r="B19" s="37">
        <v>41403</v>
      </c>
      <c r="C19" s="3">
        <f t="shared" si="0"/>
        <v>8.2554061952074802E-3</v>
      </c>
      <c r="D19" s="117">
        <f t="shared" si="1"/>
        <v>45210</v>
      </c>
      <c r="E19" s="3">
        <v>1.2500000000000001E-2</v>
      </c>
      <c r="F19" s="1">
        <f t="shared" si="2"/>
        <v>47778</v>
      </c>
      <c r="G19" s="23">
        <f t="shared" si="3"/>
        <v>1.2503178774264644E-2</v>
      </c>
    </row>
    <row r="20" spans="1:7" x14ac:dyDescent="0.35">
      <c r="A20">
        <v>15</v>
      </c>
      <c r="B20" s="37">
        <v>41744</v>
      </c>
      <c r="C20" s="3">
        <f t="shared" si="0"/>
        <v>8.2361181556892017E-3</v>
      </c>
      <c r="D20" s="117">
        <f t="shared" si="1"/>
        <v>45775</v>
      </c>
      <c r="E20" s="3">
        <v>1.2500000000000001E-2</v>
      </c>
      <c r="F20" s="1">
        <f t="shared" si="2"/>
        <v>48375</v>
      </c>
      <c r="G20" s="23">
        <f t="shared" si="3"/>
        <v>1.2495290719578049E-2</v>
      </c>
    </row>
    <row r="21" spans="1:7" x14ac:dyDescent="0.35">
      <c r="A21">
        <v>16</v>
      </c>
      <c r="B21" s="37">
        <v>42107</v>
      </c>
      <c r="C21" s="3">
        <f t="shared" si="0"/>
        <v>8.695860482943657E-3</v>
      </c>
      <c r="D21" s="117">
        <f t="shared" si="1"/>
        <v>46347</v>
      </c>
      <c r="E21" s="3">
        <v>1.2500000000000001E-2</v>
      </c>
      <c r="F21" s="1">
        <f t="shared" si="2"/>
        <v>48979</v>
      </c>
      <c r="G21" s="23">
        <f t="shared" si="3"/>
        <v>1.2485788113695091E-2</v>
      </c>
    </row>
    <row r="22" spans="1:7" x14ac:dyDescent="0.35">
      <c r="A22">
        <v>17</v>
      </c>
      <c r="B22" s="37">
        <v>43376</v>
      </c>
      <c r="C22" s="3">
        <f t="shared" si="0"/>
        <v>3.0137506827843351E-2</v>
      </c>
      <c r="D22" s="117">
        <f t="shared" si="1"/>
        <v>46926</v>
      </c>
      <c r="E22" s="3">
        <v>1.2500000000000001E-2</v>
      </c>
      <c r="F22" s="1">
        <f t="shared" si="2"/>
        <v>49591</v>
      </c>
      <c r="G22" s="23">
        <f t="shared" si="3"/>
        <v>1.2495150983074379E-2</v>
      </c>
    </row>
    <row r="23" spans="1:7" x14ac:dyDescent="0.35">
      <c r="A23">
        <v>18</v>
      </c>
      <c r="B23" s="37">
        <v>44243</v>
      </c>
      <c r="C23" s="3">
        <f t="shared" si="0"/>
        <v>1.9988011803762449E-2</v>
      </c>
      <c r="D23" s="117">
        <f t="shared" si="1"/>
        <v>47513</v>
      </c>
      <c r="E23" s="3">
        <v>1.2500000000000001E-2</v>
      </c>
      <c r="F23" s="1">
        <f t="shared" si="2"/>
        <v>50211</v>
      </c>
      <c r="G23" s="23">
        <f t="shared" si="3"/>
        <v>1.250226855679458E-2</v>
      </c>
    </row>
    <row r="24" spans="1:7" x14ac:dyDescent="0.35">
      <c r="A24">
        <v>19</v>
      </c>
      <c r="B24" s="37">
        <v>45128</v>
      </c>
      <c r="C24" s="3">
        <f t="shared" si="0"/>
        <v>2.0003164342381845E-2</v>
      </c>
      <c r="D24" s="117">
        <f t="shared" si="1"/>
        <v>48107</v>
      </c>
      <c r="E24" s="3">
        <v>1.2500000000000001E-2</v>
      </c>
      <c r="F24" s="1">
        <f t="shared" si="2"/>
        <v>50839</v>
      </c>
      <c r="G24" s="23">
        <f t="shared" si="3"/>
        <v>1.2507219533568342E-2</v>
      </c>
    </row>
    <row r="25" spans="1:7" x14ac:dyDescent="0.35">
      <c r="A25">
        <v>20</v>
      </c>
      <c r="B25" s="37">
        <v>46031</v>
      </c>
      <c r="C25" s="3">
        <f t="shared" si="0"/>
        <v>2.0009750044318382E-2</v>
      </c>
      <c r="D25" s="117">
        <f t="shared" si="1"/>
        <v>48708</v>
      </c>
      <c r="E25" s="3">
        <v>1.2500000000000001E-2</v>
      </c>
      <c r="F25" s="1">
        <f t="shared" si="2"/>
        <v>51474</v>
      </c>
      <c r="G25" s="23">
        <f t="shared" si="3"/>
        <v>1.2490410905013868E-2</v>
      </c>
    </row>
    <row r="26" spans="1:7" x14ac:dyDescent="0.35">
      <c r="A26">
        <v>21</v>
      </c>
      <c r="B26" s="37">
        <v>46952</v>
      </c>
      <c r="C26" s="3">
        <f t="shared" si="0"/>
        <v>2.0008255306206688E-2</v>
      </c>
      <c r="D26" s="117">
        <f t="shared" si="1"/>
        <v>49317</v>
      </c>
      <c r="E26" s="3">
        <v>1.2500000000000001E-2</v>
      </c>
      <c r="F26" s="1">
        <f t="shared" si="2"/>
        <v>52118</v>
      </c>
      <c r="G26" s="23">
        <f t="shared" si="3"/>
        <v>1.2511170688114389E-2</v>
      </c>
    </row>
    <row r="27" spans="1:7" x14ac:dyDescent="0.35">
      <c r="A27">
        <v>22</v>
      </c>
      <c r="B27" s="37">
        <v>47890</v>
      </c>
      <c r="C27" s="3">
        <f t="shared" si="0"/>
        <v>1.9977849718861816E-2</v>
      </c>
      <c r="D27" s="117">
        <f t="shared" si="1"/>
        <v>49933</v>
      </c>
      <c r="E27" s="3">
        <v>1.2500000000000001E-2</v>
      </c>
      <c r="F27" s="1">
        <f t="shared" si="2"/>
        <v>52769</v>
      </c>
      <c r="G27" s="23">
        <f t="shared" si="3"/>
        <v>1.2490886066234315E-2</v>
      </c>
    </row>
    <row r="28" spans="1:7" x14ac:dyDescent="0.35">
      <c r="A28">
        <v>23</v>
      </c>
      <c r="B28" s="37">
        <v>48849</v>
      </c>
      <c r="C28" s="3">
        <f t="shared" si="0"/>
        <v>2.002505742326164E-2</v>
      </c>
      <c r="D28" s="117">
        <f t="shared" si="1"/>
        <v>50557</v>
      </c>
      <c r="E28" s="3">
        <v>1.2500000000000001E-2</v>
      </c>
      <c r="F28" s="1">
        <f t="shared" si="2"/>
        <v>53428</v>
      </c>
      <c r="G28" s="23">
        <f t="shared" si="3"/>
        <v>1.2488392806382535E-2</v>
      </c>
    </row>
    <row r="29" spans="1:7" x14ac:dyDescent="0.35">
      <c r="A29">
        <v>24</v>
      </c>
      <c r="B29" s="37">
        <v>49826</v>
      </c>
      <c r="C29" s="3">
        <f t="shared" si="0"/>
        <v>2.0000409424962638E-2</v>
      </c>
      <c r="D29" s="117">
        <f t="shared" si="1"/>
        <v>51189</v>
      </c>
      <c r="E29" s="3">
        <v>1.2500000000000001E-2</v>
      </c>
      <c r="F29" s="1">
        <f t="shared" si="2"/>
        <v>54096</v>
      </c>
      <c r="G29" s="23">
        <f t="shared" si="3"/>
        <v>1.2502807516657933E-2</v>
      </c>
    </row>
    <row r="30" spans="1:7" x14ac:dyDescent="0.35">
      <c r="A30">
        <v>25</v>
      </c>
      <c r="B30" s="37">
        <v>50822</v>
      </c>
      <c r="C30" s="3">
        <f t="shared" si="0"/>
        <v>1.9989563681612008E-2</v>
      </c>
      <c r="D30" s="117">
        <f t="shared" si="1"/>
        <v>51829</v>
      </c>
      <c r="E30" s="3">
        <v>1.2500000000000001E-2</v>
      </c>
      <c r="F30" s="1">
        <f t="shared" si="2"/>
        <v>54772</v>
      </c>
      <c r="G30" s="23">
        <f t="shared" si="3"/>
        <v>1.2496302868973677E-2</v>
      </c>
    </row>
    <row r="31" spans="1:7" x14ac:dyDescent="0.35">
      <c r="A31" s="38">
        <v>26</v>
      </c>
      <c r="B31" s="37">
        <v>51838</v>
      </c>
      <c r="C31" s="3">
        <f t="shared" si="0"/>
        <v>1.9991342332060919E-2</v>
      </c>
      <c r="D31" s="117">
        <f t="shared" si="1"/>
        <v>52477</v>
      </c>
      <c r="E31" s="3">
        <v>1.2500000000000001E-2</v>
      </c>
      <c r="F31" s="1">
        <f t="shared" si="2"/>
        <v>55457</v>
      </c>
      <c r="G31" s="23">
        <f t="shared" si="3"/>
        <v>1.2506390126341926E-2</v>
      </c>
    </row>
    <row r="32" spans="1:7" x14ac:dyDescent="0.35">
      <c r="A32" s="38">
        <v>27</v>
      </c>
      <c r="B32" s="37">
        <v>52875</v>
      </c>
      <c r="C32" s="3">
        <f t="shared" si="0"/>
        <v>2.0004629808248776E-2</v>
      </c>
      <c r="D32" s="117">
        <f t="shared" si="1"/>
        <v>53133</v>
      </c>
      <c r="E32" s="3">
        <v>1.2500000000000001E-2</v>
      </c>
      <c r="F32" s="1">
        <f t="shared" si="2"/>
        <v>56150</v>
      </c>
      <c r="G32" s="23">
        <f t="shared" si="3"/>
        <v>1.2496168202391042E-2</v>
      </c>
    </row>
    <row r="33" spans="1:7" x14ac:dyDescent="0.35">
      <c r="A33" s="38">
        <v>28</v>
      </c>
      <c r="B33" s="37">
        <v>53933</v>
      </c>
      <c r="C33" s="3">
        <f t="shared" si="0"/>
        <v>2.0009456264775415E-2</v>
      </c>
      <c r="D33" s="117">
        <f t="shared" si="1"/>
        <v>53797</v>
      </c>
      <c r="E33" s="3">
        <v>1.2500000000000001E-2</v>
      </c>
      <c r="F33" s="1">
        <f t="shared" si="2"/>
        <v>56852</v>
      </c>
      <c r="G33" s="23">
        <f t="shared" si="3"/>
        <v>1.2502226179875333E-2</v>
      </c>
    </row>
    <row r="34" spans="1:7" x14ac:dyDescent="0.35">
      <c r="A34" s="38">
        <v>29</v>
      </c>
      <c r="B34" s="37">
        <v>55011</v>
      </c>
      <c r="C34" s="3">
        <f t="shared" si="0"/>
        <v>1.9987762594330001E-2</v>
      </c>
      <c r="D34" s="117">
        <f t="shared" si="1"/>
        <v>54469</v>
      </c>
      <c r="E34" s="3">
        <v>1.2500000000000001E-2</v>
      </c>
      <c r="F34" s="1">
        <f t="shared" si="2"/>
        <v>57563</v>
      </c>
      <c r="G34" s="23">
        <f t="shared" si="3"/>
        <v>1.2506156335748963E-2</v>
      </c>
    </row>
    <row r="35" spans="1:7" x14ac:dyDescent="0.35">
      <c r="A35" s="38">
        <v>30</v>
      </c>
      <c r="B35" s="37">
        <v>56111</v>
      </c>
      <c r="C35" s="3">
        <f t="shared" si="0"/>
        <v>1.9996000799840031E-2</v>
      </c>
      <c r="D35" s="117">
        <f t="shared" si="1"/>
        <v>55150</v>
      </c>
      <c r="E35" s="3">
        <v>1.2500000000000001E-2</v>
      </c>
      <c r="F35" s="1">
        <f t="shared" si="2"/>
        <v>58282</v>
      </c>
      <c r="G35" s="23">
        <f t="shared" si="3"/>
        <v>1.2490662404669665E-2</v>
      </c>
    </row>
    <row r="36" spans="1:7" x14ac:dyDescent="0.35">
      <c r="B36" t="s">
        <v>73</v>
      </c>
      <c r="D36" s="131" t="s">
        <v>79</v>
      </c>
      <c r="F36" s="131" t="s">
        <v>79</v>
      </c>
    </row>
  </sheetData>
  <mergeCells count="2">
    <mergeCell ref="A1:G1"/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36"/>
  <sheetViews>
    <sheetView workbookViewId="0">
      <selection activeCell="D5" sqref="D5"/>
    </sheetView>
  </sheetViews>
  <sheetFormatPr defaultRowHeight="14.5" x14ac:dyDescent="0.35"/>
  <cols>
    <col min="1" max="1" width="6.26953125" customWidth="1"/>
    <col min="2" max="2" width="11.7265625" customWidth="1"/>
    <col min="3" max="4" width="12.54296875" customWidth="1"/>
    <col min="5" max="5" width="10.81640625" customWidth="1"/>
  </cols>
  <sheetData>
    <row r="1" spans="1:5" x14ac:dyDescent="0.35">
      <c r="A1" s="254" t="s">
        <v>7</v>
      </c>
      <c r="B1" s="254"/>
      <c r="C1" s="254"/>
      <c r="D1" s="254"/>
      <c r="E1" s="254"/>
    </row>
    <row r="2" spans="1:5" x14ac:dyDescent="0.35">
      <c r="A2" s="256" t="s">
        <v>101</v>
      </c>
      <c r="B2" s="256"/>
      <c r="C2" s="256"/>
      <c r="D2" s="256"/>
      <c r="E2" s="256"/>
    </row>
    <row r="3" spans="1:5" x14ac:dyDescent="0.35">
      <c r="A3" s="256"/>
      <c r="B3" s="256"/>
      <c r="C3" s="256"/>
      <c r="D3" s="256"/>
      <c r="E3" s="256"/>
    </row>
    <row r="4" spans="1:5" x14ac:dyDescent="0.35">
      <c r="A4" s="168" t="s">
        <v>8</v>
      </c>
      <c r="B4" s="169" t="s">
        <v>40</v>
      </c>
      <c r="C4" s="169" t="s">
        <v>41</v>
      </c>
      <c r="D4" s="169" t="s">
        <v>42</v>
      </c>
      <c r="E4" s="196" t="s">
        <v>82</v>
      </c>
    </row>
    <row r="5" spans="1:5" x14ac:dyDescent="0.35">
      <c r="A5" s="169">
        <v>0</v>
      </c>
      <c r="B5" s="170">
        <f>BSN!F5</f>
        <v>42644</v>
      </c>
      <c r="C5" s="170">
        <f>RN!F5</f>
        <v>40151.111111111109</v>
      </c>
      <c r="D5" s="170">
        <f>LPN!F5</f>
        <v>24543</v>
      </c>
      <c r="E5" s="171"/>
    </row>
    <row r="6" spans="1:5" x14ac:dyDescent="0.35">
      <c r="A6" s="169">
        <v>1</v>
      </c>
      <c r="B6" s="170">
        <f>BSN!F6</f>
        <v>43177</v>
      </c>
      <c r="C6" s="170">
        <f>RN!F6</f>
        <v>40653</v>
      </c>
      <c r="D6" s="170">
        <f>LPN!F6</f>
        <v>24850</v>
      </c>
      <c r="E6" s="171">
        <v>1.2500000000000001E-2</v>
      </c>
    </row>
    <row r="7" spans="1:5" x14ac:dyDescent="0.35">
      <c r="A7" s="169">
        <v>2</v>
      </c>
      <c r="B7" s="170">
        <f>BSN!F7</f>
        <v>43717</v>
      </c>
      <c r="C7" s="170">
        <f>RN!F7</f>
        <v>41161</v>
      </c>
      <c r="D7" s="170">
        <f>LPN!F7</f>
        <v>25161</v>
      </c>
      <c r="E7" s="171">
        <v>1.2500000000000001E-2</v>
      </c>
    </row>
    <row r="8" spans="1:5" x14ac:dyDescent="0.35">
      <c r="A8" s="169">
        <v>3</v>
      </c>
      <c r="B8" s="170">
        <f>BSN!F8</f>
        <v>44263</v>
      </c>
      <c r="C8" s="170">
        <f>RN!F8</f>
        <v>41675</v>
      </c>
      <c r="D8" s="170">
        <f>LPN!F8</f>
        <v>25476</v>
      </c>
      <c r="E8" s="171">
        <v>1.2500000000000001E-2</v>
      </c>
    </row>
    <row r="9" spans="1:5" x14ac:dyDescent="0.35">
      <c r="A9" s="169">
        <v>4</v>
      </c>
      <c r="B9" s="170">
        <f>BSN!F9</f>
        <v>44816</v>
      </c>
      <c r="C9" s="170">
        <f>RN!F9</f>
        <v>42197</v>
      </c>
      <c r="D9" s="170">
        <f>LPN!F9</f>
        <v>25794</v>
      </c>
      <c r="E9" s="171">
        <v>1.2500000000000001E-2</v>
      </c>
    </row>
    <row r="10" spans="1:5" x14ac:dyDescent="0.35">
      <c r="A10" s="169">
        <v>5</v>
      </c>
      <c r="B10" s="170">
        <f>BSN!F10</f>
        <v>45376</v>
      </c>
      <c r="C10" s="170">
        <f>RN!F10</f>
        <v>42724</v>
      </c>
      <c r="D10" s="170">
        <f>LPN!F10</f>
        <v>26116</v>
      </c>
      <c r="E10" s="171">
        <v>1.2500000000000001E-2</v>
      </c>
    </row>
    <row r="11" spans="1:5" x14ac:dyDescent="0.35">
      <c r="A11" s="169">
        <v>6</v>
      </c>
      <c r="B11" s="170">
        <f>BSN!F11</f>
        <v>45943</v>
      </c>
      <c r="C11" s="170">
        <f>RN!F11</f>
        <v>43258</v>
      </c>
      <c r="D11" s="170">
        <f>LPN!F11</f>
        <v>26442</v>
      </c>
      <c r="E11" s="171">
        <v>1.2500000000000001E-2</v>
      </c>
    </row>
    <row r="12" spans="1:5" x14ac:dyDescent="0.35">
      <c r="A12" s="169">
        <v>7</v>
      </c>
      <c r="B12" s="170">
        <f>BSN!F12</f>
        <v>46517</v>
      </c>
      <c r="C12" s="170">
        <f>RN!F12</f>
        <v>43798</v>
      </c>
      <c r="D12" s="170">
        <f>LPN!F12</f>
        <v>26773</v>
      </c>
      <c r="E12" s="171">
        <v>1.2500000000000001E-2</v>
      </c>
    </row>
    <row r="13" spans="1:5" x14ac:dyDescent="0.35">
      <c r="A13" s="169">
        <v>8</v>
      </c>
      <c r="B13" s="170">
        <f>BSN!F13</f>
        <v>47098</v>
      </c>
      <c r="C13" s="170">
        <f>RN!F13</f>
        <v>44346</v>
      </c>
      <c r="D13" s="170">
        <f>LPN!F13</f>
        <v>27108</v>
      </c>
      <c r="E13" s="171">
        <v>1.2500000000000001E-2</v>
      </c>
    </row>
    <row r="14" spans="1:5" x14ac:dyDescent="0.35">
      <c r="A14" s="169">
        <v>9</v>
      </c>
      <c r="B14" s="170">
        <f>BSN!F14</f>
        <v>47687</v>
      </c>
      <c r="C14" s="170">
        <f>RN!F14</f>
        <v>44900</v>
      </c>
      <c r="D14" s="170">
        <f>LPN!F14</f>
        <v>27447</v>
      </c>
      <c r="E14" s="171">
        <v>1.2500000000000001E-2</v>
      </c>
    </row>
    <row r="15" spans="1:5" x14ac:dyDescent="0.35">
      <c r="A15" s="169">
        <v>10</v>
      </c>
      <c r="B15" s="170">
        <f>BSN!F15</f>
        <v>48283</v>
      </c>
      <c r="C15" s="170">
        <f>RN!F15</f>
        <v>45462</v>
      </c>
      <c r="D15" s="170">
        <f>LPN!F15</f>
        <v>27790</v>
      </c>
      <c r="E15" s="171">
        <v>1.2500000000000001E-2</v>
      </c>
    </row>
    <row r="16" spans="1:5" x14ac:dyDescent="0.35">
      <c r="A16" s="169">
        <v>11</v>
      </c>
      <c r="B16" s="170">
        <f>BSN!F16</f>
        <v>48887</v>
      </c>
      <c r="C16" s="170">
        <f>RN!F16</f>
        <v>46030</v>
      </c>
      <c r="D16" s="170">
        <f>LPN!F16</f>
        <v>28137</v>
      </c>
      <c r="E16" s="171">
        <v>1.2500000000000001E-2</v>
      </c>
    </row>
    <row r="17" spans="1:5" x14ac:dyDescent="0.35">
      <c r="A17" s="169">
        <v>12</v>
      </c>
      <c r="B17" s="170">
        <f>BSN!F17</f>
        <v>49498</v>
      </c>
      <c r="C17" s="170">
        <f>RN!F17</f>
        <v>46606</v>
      </c>
      <c r="D17" s="170">
        <f>LPN!F17</f>
        <v>28489</v>
      </c>
      <c r="E17" s="171">
        <v>1.2500000000000001E-2</v>
      </c>
    </row>
    <row r="18" spans="1:5" x14ac:dyDescent="0.35">
      <c r="A18" s="169">
        <v>13</v>
      </c>
      <c r="B18" s="170">
        <f>BSN!F18</f>
        <v>50117</v>
      </c>
      <c r="C18" s="170">
        <f>RN!F18</f>
        <v>47188</v>
      </c>
      <c r="D18" s="170">
        <f>LPN!F18</f>
        <v>28845</v>
      </c>
      <c r="E18" s="171">
        <v>1.2500000000000001E-2</v>
      </c>
    </row>
    <row r="19" spans="1:5" x14ac:dyDescent="0.35">
      <c r="A19" s="169">
        <v>14</v>
      </c>
      <c r="B19" s="170">
        <f>BSN!F19</f>
        <v>50743</v>
      </c>
      <c r="C19" s="170">
        <f>RN!F19</f>
        <v>47778</v>
      </c>
      <c r="D19" s="170">
        <f>LPN!F19</f>
        <v>29206</v>
      </c>
      <c r="E19" s="171">
        <v>1.2500000000000001E-2</v>
      </c>
    </row>
    <row r="20" spans="1:5" x14ac:dyDescent="0.35">
      <c r="A20" s="169">
        <v>15</v>
      </c>
      <c r="B20" s="170">
        <f>BSN!F20</f>
        <v>51377</v>
      </c>
      <c r="C20" s="170">
        <f>RN!F20</f>
        <v>48375</v>
      </c>
      <c r="D20" s="170">
        <f>LPN!F20</f>
        <v>29571</v>
      </c>
      <c r="E20" s="171">
        <v>1.2500000000000001E-2</v>
      </c>
    </row>
    <row r="21" spans="1:5" x14ac:dyDescent="0.35">
      <c r="A21" s="169">
        <v>16</v>
      </c>
      <c r="B21" s="170">
        <f>BSN!F21</f>
        <v>52019</v>
      </c>
      <c r="C21" s="170">
        <f>RN!F21</f>
        <v>48979</v>
      </c>
      <c r="D21" s="170">
        <f>LPN!F21</f>
        <v>29941</v>
      </c>
      <c r="E21" s="171">
        <v>1.2500000000000001E-2</v>
      </c>
    </row>
    <row r="22" spans="1:5" x14ac:dyDescent="0.35">
      <c r="A22" s="169">
        <v>17</v>
      </c>
      <c r="B22" s="170">
        <f>BSN!F22</f>
        <v>52669</v>
      </c>
      <c r="C22" s="170">
        <f>RN!F22</f>
        <v>49591</v>
      </c>
      <c r="D22" s="170">
        <f>LPN!F22</f>
        <v>30315</v>
      </c>
      <c r="E22" s="171">
        <v>1.2500000000000001E-2</v>
      </c>
    </row>
    <row r="23" spans="1:5" x14ac:dyDescent="0.35">
      <c r="A23" s="169">
        <v>18</v>
      </c>
      <c r="B23" s="170">
        <f>BSN!F23</f>
        <v>53327</v>
      </c>
      <c r="C23" s="170">
        <f>RN!F23</f>
        <v>50211</v>
      </c>
      <c r="D23" s="170">
        <f>LPN!F23</f>
        <v>30694</v>
      </c>
      <c r="E23" s="171">
        <v>1.2500000000000001E-2</v>
      </c>
    </row>
    <row r="24" spans="1:5" x14ac:dyDescent="0.35">
      <c r="A24" s="169">
        <v>19</v>
      </c>
      <c r="B24" s="170">
        <f>BSN!F24</f>
        <v>53994</v>
      </c>
      <c r="C24" s="170">
        <f>RN!F24</f>
        <v>50839</v>
      </c>
      <c r="D24" s="170">
        <f>LPN!F24</f>
        <v>31078</v>
      </c>
      <c r="E24" s="171">
        <v>1.2500000000000001E-2</v>
      </c>
    </row>
    <row r="25" spans="1:5" x14ac:dyDescent="0.35">
      <c r="A25" s="169">
        <v>20</v>
      </c>
      <c r="B25" s="170">
        <f>BSN!F25</f>
        <v>54669</v>
      </c>
      <c r="C25" s="170">
        <f>RN!F25</f>
        <v>51474</v>
      </c>
      <c r="D25" s="170">
        <f>LPN!F25</f>
        <v>31466</v>
      </c>
      <c r="E25" s="171">
        <v>1.2500000000000001E-2</v>
      </c>
    </row>
    <row r="26" spans="1:5" x14ac:dyDescent="0.35">
      <c r="A26" s="169">
        <v>21</v>
      </c>
      <c r="B26" s="170">
        <f>BSN!F26</f>
        <v>55352</v>
      </c>
      <c r="C26" s="170">
        <f>RN!F26</f>
        <v>52118</v>
      </c>
      <c r="D26" s="170">
        <f>LPN!F26</f>
        <v>31859</v>
      </c>
      <c r="E26" s="171">
        <v>1.2500000000000001E-2</v>
      </c>
    </row>
    <row r="27" spans="1:5" x14ac:dyDescent="0.35">
      <c r="A27" s="169">
        <v>22</v>
      </c>
      <c r="B27" s="170">
        <f>BSN!F27</f>
        <v>56044</v>
      </c>
      <c r="C27" s="170">
        <f>RN!F27</f>
        <v>52769</v>
      </c>
      <c r="D27" s="170">
        <f>LPN!F27</f>
        <v>32257</v>
      </c>
      <c r="E27" s="171">
        <v>1.2500000000000001E-2</v>
      </c>
    </row>
    <row r="28" spans="1:5" x14ac:dyDescent="0.35">
      <c r="A28" s="169">
        <v>23</v>
      </c>
      <c r="B28" s="170">
        <f>BSN!F28</f>
        <v>56745</v>
      </c>
      <c r="C28" s="170">
        <f>RN!F28</f>
        <v>53428</v>
      </c>
      <c r="D28" s="170">
        <f>LPN!F28</f>
        <v>32660</v>
      </c>
      <c r="E28" s="171">
        <v>1.2500000000000001E-2</v>
      </c>
    </row>
    <row r="29" spans="1:5" x14ac:dyDescent="0.35">
      <c r="A29" s="169">
        <v>24</v>
      </c>
      <c r="B29" s="170">
        <f>BSN!F29</f>
        <v>57454</v>
      </c>
      <c r="C29" s="170">
        <f>RN!F29</f>
        <v>54096</v>
      </c>
      <c r="D29" s="170">
        <f>LPN!F29</f>
        <v>33068</v>
      </c>
      <c r="E29" s="171">
        <v>1.2500000000000001E-2</v>
      </c>
    </row>
    <row r="30" spans="1:5" x14ac:dyDescent="0.35">
      <c r="A30" s="169">
        <v>25</v>
      </c>
      <c r="B30" s="170">
        <f>BSN!F30</f>
        <v>58172</v>
      </c>
      <c r="C30" s="170">
        <f>RN!F30</f>
        <v>54772</v>
      </c>
      <c r="D30" s="170">
        <f>LPN!F30</f>
        <v>33481</v>
      </c>
      <c r="E30" s="171">
        <v>1.2500000000000001E-2</v>
      </c>
    </row>
    <row r="31" spans="1:5" x14ac:dyDescent="0.35">
      <c r="A31" s="169">
        <v>26</v>
      </c>
      <c r="B31" s="170">
        <f>BSN!F31</f>
        <v>58899</v>
      </c>
      <c r="C31" s="170">
        <f>RN!F31</f>
        <v>55457</v>
      </c>
      <c r="D31" s="170">
        <f>LPN!F31</f>
        <v>33900</v>
      </c>
      <c r="E31" s="171">
        <v>1.2500000000000001E-2</v>
      </c>
    </row>
    <row r="32" spans="1:5" x14ac:dyDescent="0.35">
      <c r="A32" s="169">
        <v>27</v>
      </c>
      <c r="B32" s="170">
        <f>BSN!F32</f>
        <v>59635</v>
      </c>
      <c r="C32" s="170">
        <f>RN!F32</f>
        <v>56150</v>
      </c>
      <c r="D32" s="170">
        <f>LPN!F32</f>
        <v>34324</v>
      </c>
      <c r="E32" s="171">
        <v>1.2500000000000001E-2</v>
      </c>
    </row>
    <row r="33" spans="1:5" x14ac:dyDescent="0.35">
      <c r="A33" s="169">
        <v>28</v>
      </c>
      <c r="B33" s="170">
        <f>BSN!F33</f>
        <v>60380</v>
      </c>
      <c r="C33" s="170">
        <f>RN!F33</f>
        <v>56852</v>
      </c>
      <c r="D33" s="170">
        <f>LPN!F33</f>
        <v>34753</v>
      </c>
      <c r="E33" s="171">
        <v>1.2500000000000001E-2</v>
      </c>
    </row>
    <row r="34" spans="1:5" x14ac:dyDescent="0.35">
      <c r="A34" s="169">
        <v>29</v>
      </c>
      <c r="B34" s="170">
        <f>BSN!F34</f>
        <v>61135</v>
      </c>
      <c r="C34" s="170">
        <f>RN!F34</f>
        <v>57563</v>
      </c>
      <c r="D34" s="170">
        <f>LPN!F34</f>
        <v>35187</v>
      </c>
      <c r="E34" s="171">
        <v>1.2500000000000001E-2</v>
      </c>
    </row>
    <row r="35" spans="1:5" x14ac:dyDescent="0.35">
      <c r="A35" s="169">
        <v>30</v>
      </c>
      <c r="B35" s="170">
        <f>BSN!F35</f>
        <v>61899</v>
      </c>
      <c r="C35" s="170">
        <f>RN!F35</f>
        <v>58282</v>
      </c>
      <c r="D35" s="170">
        <f>LPN!F35</f>
        <v>35627</v>
      </c>
      <c r="E35" s="171">
        <v>1.2500000000000001E-2</v>
      </c>
    </row>
    <row r="36" spans="1:5" x14ac:dyDescent="0.35">
      <c r="A36" s="49"/>
      <c r="B36" s="49" t="s">
        <v>73</v>
      </c>
      <c r="C36" s="49"/>
      <c r="D36" s="172" t="s">
        <v>79</v>
      </c>
      <c r="E36" s="49"/>
    </row>
  </sheetData>
  <mergeCells count="2">
    <mergeCell ref="A2:E3"/>
    <mergeCell ref="A1:E1"/>
  </mergeCells>
  <printOptions horizontalCentered="1"/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39"/>
  <sheetViews>
    <sheetView workbookViewId="0">
      <selection activeCell="F7" sqref="F7"/>
    </sheetView>
  </sheetViews>
  <sheetFormatPr defaultRowHeight="14.5" x14ac:dyDescent="0.35"/>
  <cols>
    <col min="1" max="1" width="4.81640625" customWidth="1"/>
    <col min="2" max="2" width="11.453125" hidden="1" customWidth="1"/>
    <col min="3" max="3" width="10.1796875" hidden="1" customWidth="1"/>
    <col min="4" max="4" width="14" customWidth="1"/>
    <col min="5" max="5" width="9.7265625" customWidth="1"/>
    <col min="6" max="6" width="11.54296875" customWidth="1"/>
  </cols>
  <sheetData>
    <row r="1" spans="1:7" x14ac:dyDescent="0.35">
      <c r="A1" s="261" t="s">
        <v>7</v>
      </c>
      <c r="B1" s="261"/>
      <c r="C1" s="261"/>
      <c r="D1" s="261"/>
      <c r="E1" s="261"/>
      <c r="F1" s="261"/>
      <c r="G1" s="261"/>
    </row>
    <row r="2" spans="1:7" x14ac:dyDescent="0.35">
      <c r="A2" s="262" t="s">
        <v>46</v>
      </c>
      <c r="B2" s="262"/>
      <c r="C2" s="262"/>
      <c r="D2" s="262"/>
      <c r="E2" s="262"/>
      <c r="F2" s="262"/>
      <c r="G2" s="262"/>
    </row>
    <row r="3" spans="1:7" x14ac:dyDescent="0.35">
      <c r="A3" s="262"/>
      <c r="B3" s="262"/>
      <c r="C3" s="262"/>
      <c r="D3" s="262"/>
      <c r="E3" s="262"/>
      <c r="F3" s="262"/>
      <c r="G3" s="262"/>
    </row>
    <row r="4" spans="1:7" x14ac:dyDescent="0.35">
      <c r="A4" s="71" t="s">
        <v>8</v>
      </c>
      <c r="B4" s="80" t="s">
        <v>9</v>
      </c>
      <c r="C4" s="80" t="s">
        <v>57</v>
      </c>
      <c r="D4" s="81" t="s">
        <v>84</v>
      </c>
      <c r="E4" s="81" t="s">
        <v>86</v>
      </c>
      <c r="F4" s="197" t="s">
        <v>91</v>
      </c>
      <c r="G4" s="197" t="s">
        <v>92</v>
      </c>
    </row>
    <row r="5" spans="1:7" x14ac:dyDescent="0.35">
      <c r="A5" s="73">
        <v>0</v>
      </c>
      <c r="B5" s="74">
        <v>56164</v>
      </c>
      <c r="C5" s="74"/>
      <c r="D5" s="75">
        <v>62222</v>
      </c>
      <c r="E5" s="76">
        <v>1.2500000000000001E-2</v>
      </c>
      <c r="F5" s="1">
        <f>ROUND(66578/1.0125,0)</f>
        <v>65756</v>
      </c>
    </row>
    <row r="6" spans="1:7" x14ac:dyDescent="0.35">
      <c r="A6" s="73">
        <v>1</v>
      </c>
      <c r="B6" s="74">
        <v>57271</v>
      </c>
      <c r="C6" s="3">
        <f>(B6-B5)/B5</f>
        <v>1.9710134605797309E-2</v>
      </c>
      <c r="D6" s="75">
        <v>63000</v>
      </c>
      <c r="E6" s="76">
        <v>1.2500000000000001E-2</v>
      </c>
      <c r="F6" s="1">
        <f>ROUND(D5*1.07,0)</f>
        <v>66578</v>
      </c>
      <c r="G6" s="23">
        <f>(F6-F5)/F5</f>
        <v>1.2500760386884847E-2</v>
      </c>
    </row>
    <row r="7" spans="1:7" x14ac:dyDescent="0.35">
      <c r="A7" s="73">
        <v>2</v>
      </c>
      <c r="B7" s="74">
        <v>57974</v>
      </c>
      <c r="C7" s="3">
        <f t="shared" ref="C7:C35" si="0">(B7-B6)/B6</f>
        <v>1.2274973372212812E-2</v>
      </c>
      <c r="D7" s="75">
        <v>63788</v>
      </c>
      <c r="E7" s="76">
        <v>1.2500000000000001E-2</v>
      </c>
      <c r="F7" s="1">
        <f>ROUND(F6*1.0125,0)</f>
        <v>67410</v>
      </c>
      <c r="G7" s="23">
        <f t="shared" ref="G7:G35" si="1">(F7-F6)/F6</f>
        <v>1.2496620505272012E-2</v>
      </c>
    </row>
    <row r="8" spans="1:7" x14ac:dyDescent="0.35">
      <c r="A8" s="73">
        <v>3</v>
      </c>
      <c r="B8" s="74">
        <v>58689</v>
      </c>
      <c r="C8" s="3">
        <f t="shared" si="0"/>
        <v>1.2333114844585503E-2</v>
      </c>
      <c r="D8" s="75">
        <v>64584</v>
      </c>
      <c r="E8" s="76">
        <v>1.2500000000000001E-2</v>
      </c>
      <c r="F8" s="1">
        <f t="shared" ref="F8:F35" si="2">ROUND(F7*1.0125,0)</f>
        <v>68253</v>
      </c>
      <c r="G8" s="23">
        <f t="shared" si="1"/>
        <v>1.2505562972852692E-2</v>
      </c>
    </row>
    <row r="9" spans="1:7" x14ac:dyDescent="0.35">
      <c r="A9" s="73">
        <v>4</v>
      </c>
      <c r="B9" s="74">
        <v>59493</v>
      </c>
      <c r="C9" s="3">
        <f t="shared" si="0"/>
        <v>1.369933036855288E-2</v>
      </c>
      <c r="D9" s="75">
        <v>65392</v>
      </c>
      <c r="E9" s="76">
        <v>1.2500000000000001E-2</v>
      </c>
      <c r="F9" s="1">
        <f t="shared" si="2"/>
        <v>69106</v>
      </c>
      <c r="G9" s="23">
        <f t="shared" si="1"/>
        <v>1.2497619152271695E-2</v>
      </c>
    </row>
    <row r="10" spans="1:7" x14ac:dyDescent="0.35">
      <c r="A10" s="73">
        <v>5</v>
      </c>
      <c r="B10" s="74">
        <v>59974</v>
      </c>
      <c r="C10" s="3">
        <f t="shared" si="0"/>
        <v>8.0849847881263349E-3</v>
      </c>
      <c r="D10" s="75">
        <v>66209</v>
      </c>
      <c r="E10" s="76">
        <v>1.2500000000000001E-2</v>
      </c>
      <c r="F10" s="1">
        <f t="shared" si="2"/>
        <v>69970</v>
      </c>
      <c r="G10" s="23">
        <f t="shared" si="1"/>
        <v>1.250253234162012E-2</v>
      </c>
    </row>
    <row r="11" spans="1:7" x14ac:dyDescent="0.35">
      <c r="A11" s="73">
        <v>6</v>
      </c>
      <c r="B11" s="74">
        <v>60697</v>
      </c>
      <c r="C11" s="3">
        <f t="shared" si="0"/>
        <v>1.2055223930369827E-2</v>
      </c>
      <c r="D11" s="75">
        <v>67036</v>
      </c>
      <c r="E11" s="76">
        <v>1.2500000000000001E-2</v>
      </c>
      <c r="F11" s="1">
        <f t="shared" si="2"/>
        <v>70845</v>
      </c>
      <c r="G11" s="23">
        <f t="shared" si="1"/>
        <v>1.2505359439759898E-2</v>
      </c>
    </row>
    <row r="12" spans="1:7" x14ac:dyDescent="0.35">
      <c r="A12" s="73">
        <v>7</v>
      </c>
      <c r="B12" s="74">
        <v>61595</v>
      </c>
      <c r="C12" s="3">
        <f t="shared" si="0"/>
        <v>1.4794800401996804E-2</v>
      </c>
      <c r="D12" s="75">
        <v>67874</v>
      </c>
      <c r="E12" s="76">
        <v>1.2500000000000001E-2</v>
      </c>
      <c r="F12" s="1">
        <f t="shared" si="2"/>
        <v>71731</v>
      </c>
      <c r="G12" s="23">
        <f t="shared" si="1"/>
        <v>1.2506175453454725E-2</v>
      </c>
    </row>
    <row r="13" spans="1:7" x14ac:dyDescent="0.35">
      <c r="A13" s="73">
        <v>8</v>
      </c>
      <c r="B13" s="74">
        <v>62401</v>
      </c>
      <c r="C13" s="3">
        <f t="shared" si="0"/>
        <v>1.3085477717347187E-2</v>
      </c>
      <c r="D13" s="75">
        <v>68723</v>
      </c>
      <c r="E13" s="76">
        <v>1.2500000000000001E-2</v>
      </c>
      <c r="F13" s="1">
        <f t="shared" si="2"/>
        <v>72628</v>
      </c>
      <c r="G13" s="23">
        <f t="shared" si="1"/>
        <v>1.2505053603044708E-2</v>
      </c>
    </row>
    <row r="14" spans="1:7" x14ac:dyDescent="0.35">
      <c r="A14" s="73">
        <v>9</v>
      </c>
      <c r="B14" s="74">
        <v>63299</v>
      </c>
      <c r="C14" s="3">
        <f t="shared" si="0"/>
        <v>1.4390795019310587E-2</v>
      </c>
      <c r="D14" s="75">
        <v>69581</v>
      </c>
      <c r="E14" s="76">
        <v>1.2500000000000001E-2</v>
      </c>
      <c r="F14" s="1">
        <f t="shared" si="2"/>
        <v>73536</v>
      </c>
      <c r="G14" s="23">
        <f t="shared" si="1"/>
        <v>1.2502065319160654E-2</v>
      </c>
    </row>
    <row r="15" spans="1:7" x14ac:dyDescent="0.35">
      <c r="A15" s="73">
        <v>10</v>
      </c>
      <c r="B15" s="74">
        <v>64148</v>
      </c>
      <c r="C15" s="3">
        <f t="shared" si="0"/>
        <v>1.3412534163256924E-2</v>
      </c>
      <c r="D15" s="75">
        <v>70451</v>
      </c>
      <c r="E15" s="76">
        <v>1.2500000000000001E-2</v>
      </c>
      <c r="F15" s="1">
        <f t="shared" si="2"/>
        <v>74455</v>
      </c>
      <c r="G15" s="23">
        <f t="shared" si="1"/>
        <v>1.2497280243690165E-2</v>
      </c>
    </row>
    <row r="16" spans="1:7" x14ac:dyDescent="0.35">
      <c r="A16" s="73">
        <v>11</v>
      </c>
      <c r="B16" s="74">
        <v>65831</v>
      </c>
      <c r="C16" s="3">
        <f t="shared" si="0"/>
        <v>2.6236203778761614E-2</v>
      </c>
      <c r="D16" s="77">
        <v>71332</v>
      </c>
      <c r="E16" s="76">
        <v>1.2500000000000001E-2</v>
      </c>
      <c r="F16" s="1">
        <f t="shared" si="2"/>
        <v>75386</v>
      </c>
      <c r="G16" s="23">
        <f t="shared" si="1"/>
        <v>1.2504197166073467E-2</v>
      </c>
    </row>
    <row r="17" spans="1:7" x14ac:dyDescent="0.35">
      <c r="A17" s="73">
        <v>12</v>
      </c>
      <c r="B17" s="74">
        <v>67516</v>
      </c>
      <c r="C17" s="3">
        <f t="shared" si="0"/>
        <v>2.5595843903328218E-2</v>
      </c>
      <c r="D17" s="77">
        <v>72223</v>
      </c>
      <c r="E17" s="76">
        <v>1.2500000000000001E-2</v>
      </c>
      <c r="F17" s="1">
        <f t="shared" si="2"/>
        <v>76328</v>
      </c>
      <c r="G17" s="23">
        <f t="shared" si="1"/>
        <v>1.2495688854694506E-2</v>
      </c>
    </row>
    <row r="18" spans="1:7" x14ac:dyDescent="0.35">
      <c r="A18" s="73">
        <v>13</v>
      </c>
      <c r="B18" s="74">
        <v>69203</v>
      </c>
      <c r="C18" s="3">
        <f t="shared" si="0"/>
        <v>2.4986669826411519E-2</v>
      </c>
      <c r="D18" s="77">
        <v>73126</v>
      </c>
      <c r="E18" s="76">
        <v>1.2500000000000001E-2</v>
      </c>
      <c r="F18" s="1">
        <f t="shared" si="2"/>
        <v>77282</v>
      </c>
      <c r="G18" s="23">
        <f t="shared" si="1"/>
        <v>1.2498689864794047E-2</v>
      </c>
    </row>
    <row r="19" spans="1:7" x14ac:dyDescent="0.35">
      <c r="A19" s="73">
        <v>14</v>
      </c>
      <c r="B19" s="74">
        <v>72591</v>
      </c>
      <c r="C19" s="3">
        <f t="shared" si="0"/>
        <v>4.89574151409621E-2</v>
      </c>
      <c r="D19" s="77">
        <v>74041</v>
      </c>
      <c r="E19" s="76">
        <v>1.2500000000000001E-2</v>
      </c>
      <c r="F19" s="1">
        <f t="shared" si="2"/>
        <v>78248</v>
      </c>
      <c r="G19" s="23">
        <f t="shared" si="1"/>
        <v>1.2499676509407106E-2</v>
      </c>
    </row>
    <row r="20" spans="1:7" x14ac:dyDescent="0.35">
      <c r="A20" s="73">
        <v>15</v>
      </c>
      <c r="B20" s="74">
        <v>72635</v>
      </c>
      <c r="C20" s="3">
        <f t="shared" si="0"/>
        <v>6.0613574685567078E-4</v>
      </c>
      <c r="D20" s="77">
        <v>74966</v>
      </c>
      <c r="E20" s="76">
        <v>1.2500000000000001E-2</v>
      </c>
      <c r="F20" s="1">
        <f t="shared" si="2"/>
        <v>79226</v>
      </c>
      <c r="G20" s="23">
        <f t="shared" si="1"/>
        <v>1.2498722012064206E-2</v>
      </c>
    </row>
    <row r="21" spans="1:7" x14ac:dyDescent="0.35">
      <c r="A21" s="73">
        <v>16</v>
      </c>
      <c r="B21" s="74">
        <v>73822</v>
      </c>
      <c r="C21" s="3">
        <f t="shared" si="0"/>
        <v>1.6341983892063056E-2</v>
      </c>
      <c r="D21" s="77">
        <v>75902</v>
      </c>
      <c r="E21" s="76">
        <v>1.2500000000000001E-2</v>
      </c>
      <c r="F21" s="1">
        <f t="shared" si="2"/>
        <v>80216</v>
      </c>
      <c r="G21" s="23">
        <f t="shared" si="1"/>
        <v>1.2495897811324565E-2</v>
      </c>
    </row>
    <row r="22" spans="1:7" x14ac:dyDescent="0.35">
      <c r="A22" s="73">
        <v>17</v>
      </c>
      <c r="B22" s="74">
        <v>74457</v>
      </c>
      <c r="C22" s="3">
        <f t="shared" si="0"/>
        <v>8.6017718295359116E-3</v>
      </c>
      <c r="D22" s="77">
        <v>76852</v>
      </c>
      <c r="E22" s="76">
        <v>1.2500000000000001E-2</v>
      </c>
      <c r="F22" s="1">
        <f t="shared" si="2"/>
        <v>81219</v>
      </c>
      <c r="G22" s="23">
        <f t="shared" si="1"/>
        <v>1.2503739902263887E-2</v>
      </c>
    </row>
    <row r="23" spans="1:7" x14ac:dyDescent="0.35">
      <c r="A23" s="73">
        <v>18</v>
      </c>
      <c r="B23" s="74">
        <v>75099</v>
      </c>
      <c r="C23" s="3">
        <f t="shared" si="0"/>
        <v>8.62242636689633E-3</v>
      </c>
      <c r="D23" s="77">
        <v>77812</v>
      </c>
      <c r="E23" s="76">
        <v>1.2500000000000001E-2</v>
      </c>
      <c r="F23" s="1">
        <f t="shared" si="2"/>
        <v>82234</v>
      </c>
      <c r="G23" s="23">
        <f t="shared" si="1"/>
        <v>1.2497075807384971E-2</v>
      </c>
    </row>
    <row r="24" spans="1:7" x14ac:dyDescent="0.35">
      <c r="A24" s="73">
        <v>19</v>
      </c>
      <c r="B24" s="74">
        <v>75745</v>
      </c>
      <c r="C24" s="3">
        <f t="shared" si="0"/>
        <v>8.601978721421058E-3</v>
      </c>
      <c r="D24" s="77">
        <v>78785</v>
      </c>
      <c r="E24" s="76">
        <v>1.2500000000000001E-2</v>
      </c>
      <c r="F24" s="1">
        <f t="shared" si="2"/>
        <v>83262</v>
      </c>
      <c r="G24" s="23">
        <f t="shared" si="1"/>
        <v>1.2500912031519809E-2</v>
      </c>
    </row>
    <row r="25" spans="1:7" x14ac:dyDescent="0.35">
      <c r="A25" s="73">
        <v>20</v>
      </c>
      <c r="B25" s="74">
        <v>76399</v>
      </c>
      <c r="C25" s="3">
        <f t="shared" si="0"/>
        <v>8.6342332827249318E-3</v>
      </c>
      <c r="D25" s="77">
        <v>79770</v>
      </c>
      <c r="E25" s="76">
        <v>1.2500000000000001E-2</v>
      </c>
      <c r="F25" s="1">
        <f t="shared" si="2"/>
        <v>84303</v>
      </c>
      <c r="G25" s="23">
        <f t="shared" si="1"/>
        <v>1.2502702313180082E-2</v>
      </c>
    </row>
    <row r="26" spans="1:7" x14ac:dyDescent="0.35">
      <c r="A26" s="73">
        <v>21</v>
      </c>
      <c r="B26" s="74">
        <v>77058</v>
      </c>
      <c r="C26" s="3">
        <f t="shared" si="0"/>
        <v>8.6257673529758251E-3</v>
      </c>
      <c r="D26" s="77">
        <v>80767</v>
      </c>
      <c r="E26" s="76">
        <v>1.2500000000000001E-2</v>
      </c>
      <c r="F26" s="1">
        <f t="shared" si="2"/>
        <v>85357</v>
      </c>
      <c r="G26" s="23">
        <f t="shared" si="1"/>
        <v>1.2502520669489817E-2</v>
      </c>
    </row>
    <row r="27" spans="1:7" x14ac:dyDescent="0.35">
      <c r="A27" s="73">
        <v>22</v>
      </c>
      <c r="B27" s="74">
        <v>77724</v>
      </c>
      <c r="C27" s="3">
        <f t="shared" si="0"/>
        <v>8.6428404578369547E-3</v>
      </c>
      <c r="D27" s="77">
        <v>81777</v>
      </c>
      <c r="E27" s="76">
        <v>1.2500000000000001E-2</v>
      </c>
      <c r="F27" s="1">
        <f t="shared" si="2"/>
        <v>86424</v>
      </c>
      <c r="G27" s="23">
        <f t="shared" si="1"/>
        <v>1.2500439331279216E-2</v>
      </c>
    </row>
    <row r="28" spans="1:7" x14ac:dyDescent="0.35">
      <c r="A28" s="73">
        <v>23</v>
      </c>
      <c r="B28" s="74">
        <v>78397</v>
      </c>
      <c r="C28" s="3">
        <f t="shared" si="0"/>
        <v>8.6588441150738504E-3</v>
      </c>
      <c r="D28" s="77">
        <v>82800</v>
      </c>
      <c r="E28" s="76">
        <v>1.2500000000000001E-2</v>
      </c>
      <c r="F28" s="1">
        <f t="shared" si="2"/>
        <v>87504</v>
      </c>
      <c r="G28" s="23">
        <f t="shared" si="1"/>
        <v>1.2496528742016106E-2</v>
      </c>
    </row>
    <row r="29" spans="1:7" x14ac:dyDescent="0.35">
      <c r="A29" s="73">
        <v>24</v>
      </c>
      <c r="B29" s="74">
        <v>79077</v>
      </c>
      <c r="C29" s="3">
        <f t="shared" si="0"/>
        <v>8.6738012934168395E-3</v>
      </c>
      <c r="D29" s="77">
        <v>83835</v>
      </c>
      <c r="E29" s="76">
        <v>1.2500000000000001E-2</v>
      </c>
      <c r="F29" s="1">
        <f t="shared" si="2"/>
        <v>88598</v>
      </c>
      <c r="G29" s="23">
        <f t="shared" si="1"/>
        <v>1.2502285609800694E-2</v>
      </c>
    </row>
    <row r="30" spans="1:7" x14ac:dyDescent="0.35">
      <c r="A30" s="73">
        <v>25</v>
      </c>
      <c r="B30" s="74">
        <v>79764</v>
      </c>
      <c r="C30" s="3">
        <f t="shared" si="0"/>
        <v>8.6877347395576468E-3</v>
      </c>
      <c r="D30" s="77">
        <v>84883</v>
      </c>
      <c r="E30" s="76">
        <v>1.2500000000000001E-2</v>
      </c>
      <c r="F30" s="1">
        <f t="shared" si="2"/>
        <v>89705</v>
      </c>
      <c r="G30" s="23">
        <f t="shared" si="1"/>
        <v>1.2494638705162644E-2</v>
      </c>
    </row>
    <row r="31" spans="1:7" x14ac:dyDescent="0.35">
      <c r="A31" s="78">
        <v>26</v>
      </c>
      <c r="B31" s="74">
        <v>80458</v>
      </c>
      <c r="C31" s="3">
        <f t="shared" si="0"/>
        <v>8.700666967554286E-3</v>
      </c>
      <c r="D31" s="77">
        <v>85945</v>
      </c>
      <c r="E31" s="76">
        <v>1.2500000000000001E-2</v>
      </c>
      <c r="F31" s="1">
        <f t="shared" si="2"/>
        <v>90826</v>
      </c>
      <c r="G31" s="23">
        <f t="shared" si="1"/>
        <v>1.2496516359177303E-2</v>
      </c>
    </row>
    <row r="32" spans="1:7" x14ac:dyDescent="0.35">
      <c r="A32" s="78">
        <v>27</v>
      </c>
      <c r="B32" s="74">
        <v>80933</v>
      </c>
      <c r="C32" s="3">
        <f t="shared" si="0"/>
        <v>5.9037013100002485E-3</v>
      </c>
      <c r="D32" s="77">
        <v>87019</v>
      </c>
      <c r="E32" s="76">
        <v>1.2500000000000001E-2</v>
      </c>
      <c r="F32" s="1">
        <f t="shared" si="2"/>
        <v>91961</v>
      </c>
      <c r="G32" s="23">
        <f t="shared" si="1"/>
        <v>1.2496421729460727E-2</v>
      </c>
    </row>
    <row r="33" spans="1:7" x14ac:dyDescent="0.35">
      <c r="A33" s="78">
        <v>28</v>
      </c>
      <c r="B33" s="74">
        <v>81639</v>
      </c>
      <c r="C33" s="3">
        <f t="shared" si="0"/>
        <v>8.7232649228374086E-3</v>
      </c>
      <c r="D33" s="77">
        <v>88107</v>
      </c>
      <c r="E33" s="76">
        <v>1.2500000000000001E-2</v>
      </c>
      <c r="F33" s="1">
        <f t="shared" si="2"/>
        <v>93111</v>
      </c>
      <c r="G33" s="23">
        <f t="shared" si="1"/>
        <v>1.2505301160274464E-2</v>
      </c>
    </row>
    <row r="34" spans="1:7" x14ac:dyDescent="0.35">
      <c r="A34" s="78">
        <v>29</v>
      </c>
      <c r="B34" s="74">
        <v>82351</v>
      </c>
      <c r="C34" s="3">
        <f t="shared" si="0"/>
        <v>8.7213219172209352E-3</v>
      </c>
      <c r="D34" s="77">
        <v>89208</v>
      </c>
      <c r="E34" s="76">
        <v>1.2500000000000001E-2</v>
      </c>
      <c r="F34" s="1">
        <f t="shared" si="2"/>
        <v>94275</v>
      </c>
      <c r="G34" s="23">
        <f t="shared" si="1"/>
        <v>1.2501208235332023E-2</v>
      </c>
    </row>
    <row r="35" spans="1:7" x14ac:dyDescent="0.35">
      <c r="A35" s="78">
        <v>30</v>
      </c>
      <c r="B35" s="74">
        <v>83072</v>
      </c>
      <c r="C35" s="3">
        <f t="shared" si="0"/>
        <v>8.7552063727216432E-3</v>
      </c>
      <c r="D35" s="75">
        <v>90323</v>
      </c>
      <c r="E35" s="76">
        <v>1.2500000000000001E-2</v>
      </c>
      <c r="F35" s="1">
        <f t="shared" si="2"/>
        <v>95453</v>
      </c>
      <c r="G35" s="23">
        <f t="shared" si="1"/>
        <v>1.2495359321134977E-2</v>
      </c>
    </row>
    <row r="36" spans="1:7" x14ac:dyDescent="0.35">
      <c r="A36" s="79"/>
      <c r="B36" t="s">
        <v>73</v>
      </c>
      <c r="D36" s="131" t="s">
        <v>79</v>
      </c>
      <c r="E36" s="76"/>
    </row>
    <row r="37" spans="1:7" x14ac:dyDescent="0.35">
      <c r="A37" s="79" t="s">
        <v>47</v>
      </c>
      <c r="B37" s="79"/>
      <c r="C37" s="79"/>
      <c r="D37" s="79"/>
      <c r="E37" s="79"/>
    </row>
    <row r="38" spans="1:7" x14ac:dyDescent="0.35">
      <c r="A38" s="52" t="s">
        <v>43</v>
      </c>
      <c r="B38" s="52"/>
      <c r="C38" s="52"/>
      <c r="D38" s="55"/>
      <c r="E38" s="55"/>
    </row>
    <row r="39" spans="1:7" x14ac:dyDescent="0.35">
      <c r="A39" s="55"/>
      <c r="B39" s="55"/>
      <c r="C39" s="55"/>
      <c r="D39" s="55"/>
      <c r="E39" s="55"/>
    </row>
  </sheetData>
  <mergeCells count="2">
    <mergeCell ref="A1:G1"/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47"/>
  <sheetViews>
    <sheetView topLeftCell="A11" workbookViewId="0">
      <selection activeCell="F26" sqref="F26"/>
    </sheetView>
  </sheetViews>
  <sheetFormatPr defaultRowHeight="14.5" x14ac:dyDescent="0.35"/>
  <cols>
    <col min="1" max="1" width="5.54296875" customWidth="1"/>
    <col min="2" max="2" width="11.26953125" hidden="1" customWidth="1"/>
    <col min="3" max="3" width="10.453125" hidden="1" customWidth="1"/>
    <col min="4" max="4" width="14.26953125" customWidth="1"/>
    <col min="5" max="5" width="10.54296875" customWidth="1"/>
    <col min="6" max="6" width="10.7265625" bestFit="1" customWidth="1"/>
  </cols>
  <sheetData>
    <row r="1" spans="1:8" x14ac:dyDescent="0.35">
      <c r="A1" s="263" t="s">
        <v>7</v>
      </c>
      <c r="B1" s="263"/>
      <c r="C1" s="263"/>
      <c r="D1" s="263"/>
      <c r="E1" s="263"/>
      <c r="F1" s="263"/>
      <c r="G1" s="263"/>
      <c r="H1" s="82"/>
    </row>
    <row r="2" spans="1:8" x14ac:dyDescent="0.35">
      <c r="A2" s="264" t="s">
        <v>48</v>
      </c>
      <c r="B2" s="264"/>
      <c r="C2" s="264"/>
      <c r="D2" s="264"/>
      <c r="E2" s="264"/>
      <c r="F2" s="264"/>
      <c r="G2" s="264"/>
      <c r="H2" s="82"/>
    </row>
    <row r="3" spans="1:8" x14ac:dyDescent="0.35">
      <c r="A3" s="264"/>
      <c r="B3" s="264"/>
      <c r="C3" s="264"/>
      <c r="D3" s="264"/>
      <c r="E3" s="264"/>
      <c r="F3" s="264"/>
      <c r="G3" s="264"/>
      <c r="H3" s="82"/>
    </row>
    <row r="4" spans="1:8" x14ac:dyDescent="0.35">
      <c r="A4" s="71" t="s">
        <v>8</v>
      </c>
      <c r="B4" s="80" t="s">
        <v>9</v>
      </c>
      <c r="C4" s="80" t="s">
        <v>57</v>
      </c>
      <c r="D4" s="91" t="s">
        <v>84</v>
      </c>
      <c r="E4" s="91" t="s">
        <v>86</v>
      </c>
      <c r="F4" s="91" t="s">
        <v>91</v>
      </c>
      <c r="G4" s="91" t="s">
        <v>92</v>
      </c>
      <c r="H4" s="82"/>
    </row>
    <row r="5" spans="1:8" x14ac:dyDescent="0.35">
      <c r="A5" s="73">
        <v>0</v>
      </c>
      <c r="B5" s="85">
        <v>18916</v>
      </c>
      <c r="C5" s="85"/>
      <c r="D5" s="77">
        <v>25407</v>
      </c>
      <c r="E5" s="86"/>
      <c r="F5" s="199">
        <f>ROUND(27185/1.0125,0)</f>
        <v>26849</v>
      </c>
      <c r="G5" s="82"/>
      <c r="H5" s="82"/>
    </row>
    <row r="6" spans="1:8" x14ac:dyDescent="0.35">
      <c r="A6" s="73">
        <v>1</v>
      </c>
      <c r="B6" s="85">
        <v>19288</v>
      </c>
      <c r="C6" s="3">
        <f>(B6-B5)/B5</f>
        <v>1.9665891308944809E-2</v>
      </c>
      <c r="D6" s="77">
        <v>25725</v>
      </c>
      <c r="E6" s="86">
        <v>1.2500000000000001E-2</v>
      </c>
      <c r="F6" s="199">
        <f>ROUND(D5*1.07,0)</f>
        <v>27185</v>
      </c>
      <c r="G6" s="198">
        <f>(F6-F5)/F5</f>
        <v>1.2514432567320943E-2</v>
      </c>
      <c r="H6" s="82"/>
    </row>
    <row r="7" spans="1:8" x14ac:dyDescent="0.35">
      <c r="A7" s="73">
        <v>2</v>
      </c>
      <c r="B7" s="85">
        <v>19578</v>
      </c>
      <c r="C7" s="3">
        <f t="shared" ref="C7:C32" si="0">(B7-B6)/B6</f>
        <v>1.5035255080879302E-2</v>
      </c>
      <c r="D7" s="77">
        <v>26046</v>
      </c>
      <c r="E7" s="86">
        <v>1.2500000000000001E-2</v>
      </c>
      <c r="F7" s="199">
        <f>ROUND(F6*1.0125,0)</f>
        <v>27525</v>
      </c>
      <c r="G7" s="198">
        <f t="shared" ref="G7:G35" si="1">(F7-F6)/F6</f>
        <v>1.2506897185948133E-2</v>
      </c>
      <c r="H7" s="82"/>
    </row>
    <row r="8" spans="1:8" x14ac:dyDescent="0.35">
      <c r="A8" s="73">
        <v>3</v>
      </c>
      <c r="B8" s="85">
        <v>19913</v>
      </c>
      <c r="C8" s="3">
        <f t="shared" si="0"/>
        <v>1.711104300745735E-2</v>
      </c>
      <c r="D8" s="77">
        <v>26372</v>
      </c>
      <c r="E8" s="86">
        <v>1.2500000000000001E-2</v>
      </c>
      <c r="F8" s="199">
        <f t="shared" ref="F8:F35" si="2">ROUND(F7*1.0125,0)</f>
        <v>27869</v>
      </c>
      <c r="G8" s="198">
        <f t="shared" si="1"/>
        <v>1.2497729336966395E-2</v>
      </c>
      <c r="H8" s="82"/>
    </row>
    <row r="9" spans="1:8" x14ac:dyDescent="0.35">
      <c r="A9" s="73">
        <v>4</v>
      </c>
      <c r="B9" s="85">
        <v>20246</v>
      </c>
      <c r="C9" s="3">
        <f t="shared" si="0"/>
        <v>1.6722743936122133E-2</v>
      </c>
      <c r="D9" s="77">
        <v>26702</v>
      </c>
      <c r="E9" s="86">
        <v>1.2500000000000001E-2</v>
      </c>
      <c r="F9" s="199">
        <f t="shared" si="2"/>
        <v>28217</v>
      </c>
      <c r="G9" s="198">
        <f t="shared" si="1"/>
        <v>1.2486992715920915E-2</v>
      </c>
      <c r="H9" s="82"/>
    </row>
    <row r="10" spans="1:8" x14ac:dyDescent="0.35">
      <c r="A10" s="73">
        <v>5</v>
      </c>
      <c r="B10" s="85">
        <v>20442</v>
      </c>
      <c r="C10" s="3">
        <f t="shared" si="0"/>
        <v>9.6809246270868326E-3</v>
      </c>
      <c r="D10" s="77">
        <v>27035</v>
      </c>
      <c r="E10" s="86">
        <v>1.2500000000000001E-2</v>
      </c>
      <c r="F10" s="199">
        <f t="shared" si="2"/>
        <v>28570</v>
      </c>
      <c r="G10" s="198">
        <f t="shared" si="1"/>
        <v>1.2510188893220399E-2</v>
      </c>
      <c r="H10" s="82"/>
    </row>
    <row r="11" spans="1:8" x14ac:dyDescent="0.35">
      <c r="A11" s="73">
        <v>6</v>
      </c>
      <c r="B11" s="85">
        <v>20740</v>
      </c>
      <c r="C11" s="3">
        <f t="shared" si="0"/>
        <v>1.4577829957929752E-2</v>
      </c>
      <c r="D11" s="77">
        <v>27374</v>
      </c>
      <c r="E11" s="86">
        <v>1.2500000000000001E-2</v>
      </c>
      <c r="F11" s="199">
        <f t="shared" si="2"/>
        <v>28927</v>
      </c>
      <c r="G11" s="198">
        <f t="shared" si="1"/>
        <v>1.2495624781239062E-2</v>
      </c>
      <c r="H11" s="82"/>
    </row>
    <row r="12" spans="1:8" x14ac:dyDescent="0.35">
      <c r="A12" s="73">
        <v>7</v>
      </c>
      <c r="B12" s="85">
        <v>21110</v>
      </c>
      <c r="C12" s="3">
        <f t="shared" si="0"/>
        <v>1.7839922854387655E-2</v>
      </c>
      <c r="D12" s="77">
        <v>27716</v>
      </c>
      <c r="E12" s="86">
        <v>1.2500000000000001E-2</v>
      </c>
      <c r="F12" s="199">
        <f t="shared" si="2"/>
        <v>29289</v>
      </c>
      <c r="G12" s="198">
        <f t="shared" si="1"/>
        <v>1.2514260033878384E-2</v>
      </c>
      <c r="H12" s="82"/>
    </row>
    <row r="13" spans="1:8" x14ac:dyDescent="0.35">
      <c r="A13" s="73">
        <v>8</v>
      </c>
      <c r="B13" s="85">
        <v>21443</v>
      </c>
      <c r="C13" s="3">
        <f t="shared" si="0"/>
        <v>1.577451444812885E-2</v>
      </c>
      <c r="D13" s="77">
        <v>28062</v>
      </c>
      <c r="E13" s="86">
        <v>1.2500000000000001E-2</v>
      </c>
      <c r="F13" s="199">
        <f t="shared" si="2"/>
        <v>29655</v>
      </c>
      <c r="G13" s="198">
        <f t="shared" si="1"/>
        <v>1.2496158967530473E-2</v>
      </c>
      <c r="H13" s="82"/>
    </row>
    <row r="14" spans="1:8" x14ac:dyDescent="0.35">
      <c r="A14" s="73">
        <v>9</v>
      </c>
      <c r="B14" s="85">
        <v>21808</v>
      </c>
      <c r="C14" s="3">
        <f t="shared" si="0"/>
        <v>1.7021871939560698E-2</v>
      </c>
      <c r="D14" s="77">
        <v>28413</v>
      </c>
      <c r="E14" s="86">
        <v>1.2500000000000001E-2</v>
      </c>
      <c r="F14" s="199">
        <f t="shared" si="2"/>
        <v>30026</v>
      </c>
      <c r="G14" s="198">
        <f t="shared" si="1"/>
        <v>1.2510537851964255E-2</v>
      </c>
      <c r="H14" s="82"/>
    </row>
    <row r="15" spans="1:8" x14ac:dyDescent="0.35">
      <c r="A15" s="73">
        <v>10</v>
      </c>
      <c r="B15" s="85">
        <v>22156</v>
      </c>
      <c r="C15" s="3">
        <f t="shared" si="0"/>
        <v>1.5957446808510637E-2</v>
      </c>
      <c r="D15" s="77">
        <v>28768</v>
      </c>
      <c r="E15" s="86">
        <v>1.2500000000000001E-2</v>
      </c>
      <c r="F15" s="199">
        <f t="shared" si="2"/>
        <v>30401</v>
      </c>
      <c r="G15" s="198">
        <f t="shared" si="1"/>
        <v>1.2489176047425565E-2</v>
      </c>
      <c r="H15" s="82"/>
    </row>
    <row r="16" spans="1:8" x14ac:dyDescent="0.35">
      <c r="A16" s="73">
        <v>11</v>
      </c>
      <c r="B16" s="85">
        <v>22433</v>
      </c>
      <c r="C16" s="3">
        <f t="shared" si="0"/>
        <v>1.2502256725040621E-2</v>
      </c>
      <c r="D16" s="77">
        <v>29127</v>
      </c>
      <c r="E16" s="86">
        <v>1.2500000000000001E-2</v>
      </c>
      <c r="F16" s="199">
        <f t="shared" si="2"/>
        <v>30781</v>
      </c>
      <c r="G16" s="198">
        <f t="shared" si="1"/>
        <v>1.2499588829314826E-2</v>
      </c>
      <c r="H16" s="82"/>
    </row>
    <row r="17" spans="1:8" x14ac:dyDescent="0.35">
      <c r="A17" s="73">
        <v>12</v>
      </c>
      <c r="B17" s="85">
        <v>23412</v>
      </c>
      <c r="C17" s="3">
        <f t="shared" si="0"/>
        <v>4.364106450318727E-2</v>
      </c>
      <c r="D17" s="77">
        <v>29491</v>
      </c>
      <c r="E17" s="86">
        <v>1.2500000000000001E-2</v>
      </c>
      <c r="F17" s="199">
        <f t="shared" si="2"/>
        <v>31166</v>
      </c>
      <c r="G17" s="198">
        <f t="shared" si="1"/>
        <v>1.2507715798706994E-2</v>
      </c>
      <c r="H17" s="82"/>
    </row>
    <row r="18" spans="1:8" x14ac:dyDescent="0.35">
      <c r="A18" s="73">
        <v>13</v>
      </c>
      <c r="B18" s="85">
        <v>24591</v>
      </c>
      <c r="C18" s="3">
        <f t="shared" si="0"/>
        <v>5.035879036391594E-2</v>
      </c>
      <c r="D18" s="77">
        <v>29860</v>
      </c>
      <c r="E18" s="86">
        <v>1.2500000000000001E-2</v>
      </c>
      <c r="F18" s="199">
        <f t="shared" si="2"/>
        <v>31556</v>
      </c>
      <c r="G18" s="198">
        <f t="shared" si="1"/>
        <v>1.2513636655329527E-2</v>
      </c>
      <c r="H18" s="82"/>
    </row>
    <row r="19" spans="1:8" x14ac:dyDescent="0.35">
      <c r="A19" s="73">
        <v>14</v>
      </c>
      <c r="B19" s="85">
        <v>25457</v>
      </c>
      <c r="C19" s="3">
        <f t="shared" si="0"/>
        <v>3.5216135984709851E-2</v>
      </c>
      <c r="D19" s="77">
        <v>30233</v>
      </c>
      <c r="E19" s="86">
        <v>1.2500000000000001E-2</v>
      </c>
      <c r="F19" s="199">
        <f t="shared" si="2"/>
        <v>31950</v>
      </c>
      <c r="G19" s="198">
        <f t="shared" si="1"/>
        <v>1.2485739637469895E-2</v>
      </c>
      <c r="H19" s="82"/>
    </row>
    <row r="20" spans="1:8" x14ac:dyDescent="0.35">
      <c r="A20" s="73">
        <v>15</v>
      </c>
      <c r="B20" s="85">
        <v>26187</v>
      </c>
      <c r="C20" s="3">
        <f t="shared" si="0"/>
        <v>2.8675806261539066E-2</v>
      </c>
      <c r="D20" s="77">
        <v>30611</v>
      </c>
      <c r="E20" s="86">
        <v>1.2500000000000001E-2</v>
      </c>
      <c r="F20" s="199">
        <f t="shared" si="2"/>
        <v>32349</v>
      </c>
      <c r="G20" s="198">
        <f t="shared" si="1"/>
        <v>1.2488262910798123E-2</v>
      </c>
      <c r="H20" s="82"/>
    </row>
    <row r="21" spans="1:8" x14ac:dyDescent="0.35">
      <c r="A21" s="73">
        <v>16</v>
      </c>
      <c r="B21" s="85">
        <v>26917</v>
      </c>
      <c r="C21" s="3">
        <f t="shared" si="0"/>
        <v>2.7876427234887539E-2</v>
      </c>
      <c r="D21" s="77">
        <v>30993</v>
      </c>
      <c r="E21" s="86">
        <v>1.2500000000000001E-2</v>
      </c>
      <c r="F21" s="199">
        <f t="shared" si="2"/>
        <v>32753</v>
      </c>
      <c r="G21" s="198">
        <f t="shared" si="1"/>
        <v>1.2488794089461807E-2</v>
      </c>
      <c r="H21" s="82"/>
    </row>
    <row r="22" spans="1:8" x14ac:dyDescent="0.35">
      <c r="A22" s="73">
        <v>17</v>
      </c>
      <c r="B22" s="85">
        <v>27647</v>
      </c>
      <c r="C22" s="3">
        <f t="shared" si="0"/>
        <v>2.7120407177620091E-2</v>
      </c>
      <c r="D22" s="77">
        <v>31380</v>
      </c>
      <c r="E22" s="86">
        <v>1.2500000000000001E-2</v>
      </c>
      <c r="F22" s="199">
        <f t="shared" si="2"/>
        <v>33162</v>
      </c>
      <c r="G22" s="198">
        <f t="shared" si="1"/>
        <v>1.248740573382591E-2</v>
      </c>
      <c r="H22" s="82"/>
    </row>
    <row r="23" spans="1:8" x14ac:dyDescent="0.35">
      <c r="A23" s="73">
        <v>18</v>
      </c>
      <c r="B23" s="85">
        <v>29944</v>
      </c>
      <c r="C23" s="3">
        <f t="shared" si="0"/>
        <v>8.308315549607552E-2</v>
      </c>
      <c r="D23" s="77">
        <v>31773</v>
      </c>
      <c r="E23" s="86">
        <v>1.2500000000000001E-2</v>
      </c>
      <c r="F23" s="199">
        <f t="shared" si="2"/>
        <v>33577</v>
      </c>
      <c r="G23" s="198">
        <f t="shared" si="1"/>
        <v>1.2514323623424401E-2</v>
      </c>
      <c r="H23" s="82"/>
    </row>
    <row r="24" spans="1:8" x14ac:dyDescent="0.35">
      <c r="A24" s="126">
        <v>19</v>
      </c>
      <c r="B24" s="85">
        <v>30744</v>
      </c>
      <c r="C24" s="3">
        <f t="shared" si="0"/>
        <v>2.6716537536735238E-2</v>
      </c>
      <c r="D24" s="77">
        <v>32170</v>
      </c>
      <c r="E24" s="86">
        <v>1.2500000000000001E-2</v>
      </c>
      <c r="F24" s="199">
        <f t="shared" si="2"/>
        <v>33997</v>
      </c>
      <c r="G24" s="198">
        <f t="shared" si="1"/>
        <v>1.2508562408791732E-2</v>
      </c>
    </row>
    <row r="25" spans="1:8" x14ac:dyDescent="0.35">
      <c r="A25" s="73">
        <v>20</v>
      </c>
      <c r="B25" s="85">
        <v>31548</v>
      </c>
      <c r="C25" s="3">
        <f t="shared" si="0"/>
        <v>2.6151444184231071E-2</v>
      </c>
      <c r="D25" s="77">
        <v>32572</v>
      </c>
      <c r="E25" s="86">
        <v>1.2500000000000001E-2</v>
      </c>
      <c r="F25" s="199">
        <f t="shared" si="2"/>
        <v>34422</v>
      </c>
      <c r="G25" s="198">
        <f t="shared" si="1"/>
        <v>1.2501103038503398E-2</v>
      </c>
    </row>
    <row r="26" spans="1:8" x14ac:dyDescent="0.35">
      <c r="A26" s="73">
        <v>21</v>
      </c>
      <c r="B26" s="85">
        <v>32350</v>
      </c>
      <c r="C26" s="3">
        <f t="shared" si="0"/>
        <v>2.5421579814885253E-2</v>
      </c>
      <c r="D26" s="77">
        <v>32979</v>
      </c>
      <c r="E26" s="86">
        <v>1.2500000000000001E-2</v>
      </c>
      <c r="F26" s="199">
        <f t="shared" si="2"/>
        <v>34852</v>
      </c>
      <c r="G26" s="198">
        <f t="shared" si="1"/>
        <v>1.2492010923246762E-2</v>
      </c>
    </row>
    <row r="27" spans="1:8" x14ac:dyDescent="0.35">
      <c r="A27" s="126">
        <v>22</v>
      </c>
      <c r="B27" s="85">
        <v>33209</v>
      </c>
      <c r="C27" s="3">
        <f t="shared" si="0"/>
        <v>2.6553323029366305E-2</v>
      </c>
      <c r="D27" s="77">
        <v>33392</v>
      </c>
      <c r="E27" s="86">
        <v>1.2500000000000001E-2</v>
      </c>
      <c r="F27" s="199">
        <f t="shared" si="2"/>
        <v>35288</v>
      </c>
      <c r="G27" s="198">
        <f t="shared" si="1"/>
        <v>1.2510042465281764E-2</v>
      </c>
    </row>
    <row r="28" spans="1:8" x14ac:dyDescent="0.35">
      <c r="A28" s="73">
        <v>23</v>
      </c>
      <c r="B28" s="85">
        <v>33953</v>
      </c>
      <c r="C28" s="3">
        <f t="shared" si="0"/>
        <v>2.2403565298563643E-2</v>
      </c>
      <c r="D28" s="77">
        <v>33810</v>
      </c>
      <c r="E28" s="86">
        <v>1.2500000000000001E-2</v>
      </c>
      <c r="F28" s="199">
        <f t="shared" si="2"/>
        <v>35729</v>
      </c>
      <c r="G28" s="198">
        <f t="shared" si="1"/>
        <v>1.2497166175470415E-2</v>
      </c>
    </row>
    <row r="29" spans="1:8" x14ac:dyDescent="0.35">
      <c r="A29" s="73">
        <v>24</v>
      </c>
      <c r="B29" s="85">
        <v>34756</v>
      </c>
      <c r="C29" s="3">
        <f t="shared" si="0"/>
        <v>2.3650340176125821E-2</v>
      </c>
      <c r="D29" s="77">
        <v>34233</v>
      </c>
      <c r="E29" s="86">
        <v>1.2500000000000001E-2</v>
      </c>
      <c r="F29" s="199">
        <f t="shared" si="2"/>
        <v>36176</v>
      </c>
      <c r="G29" s="198">
        <f t="shared" si="1"/>
        <v>1.2510845531640963E-2</v>
      </c>
      <c r="H29" s="82"/>
    </row>
    <row r="30" spans="1:8" x14ac:dyDescent="0.35">
      <c r="A30" s="73">
        <v>25</v>
      </c>
      <c r="B30" s="85">
        <v>35554</v>
      </c>
      <c r="C30" s="3">
        <f t="shared" si="0"/>
        <v>2.2960064449303718E-2</v>
      </c>
      <c r="D30" s="77">
        <v>34662</v>
      </c>
      <c r="E30" s="86">
        <v>1.2500000000000001E-2</v>
      </c>
      <c r="F30" s="199">
        <f t="shared" si="2"/>
        <v>36628</v>
      </c>
      <c r="G30" s="198">
        <f t="shared" si="1"/>
        <v>1.2494471472799647E-2</v>
      </c>
      <c r="H30" s="82"/>
    </row>
    <row r="31" spans="1:8" x14ac:dyDescent="0.35">
      <c r="A31" s="78">
        <v>26</v>
      </c>
      <c r="B31" s="87">
        <v>36361</v>
      </c>
      <c r="C31" s="3">
        <f t="shared" si="0"/>
        <v>2.2697868031726388E-2</v>
      </c>
      <c r="D31" s="77">
        <v>35095</v>
      </c>
      <c r="E31" s="86">
        <v>1.2500000000000001E-2</v>
      </c>
      <c r="F31" s="199">
        <f t="shared" si="2"/>
        <v>37086</v>
      </c>
      <c r="G31" s="198">
        <f t="shared" si="1"/>
        <v>1.250409522769466E-2</v>
      </c>
      <c r="H31" s="82"/>
    </row>
    <row r="32" spans="1:8" x14ac:dyDescent="0.35">
      <c r="A32" s="78">
        <v>27</v>
      </c>
      <c r="B32" s="87">
        <v>37163</v>
      </c>
      <c r="C32" s="3">
        <f t="shared" si="0"/>
        <v>2.2056599103435E-2</v>
      </c>
      <c r="D32" s="77">
        <v>35534</v>
      </c>
      <c r="E32" s="86">
        <v>1.2500000000000001E-2</v>
      </c>
      <c r="F32" s="199">
        <f t="shared" si="2"/>
        <v>37550</v>
      </c>
      <c r="G32" s="198">
        <f t="shared" si="1"/>
        <v>1.2511459850078196E-2</v>
      </c>
      <c r="H32" s="82"/>
    </row>
    <row r="33" spans="1:8" x14ac:dyDescent="0.35">
      <c r="A33" s="78">
        <v>28</v>
      </c>
      <c r="B33" s="87"/>
      <c r="C33" s="87"/>
      <c r="D33" s="77">
        <v>35978</v>
      </c>
      <c r="E33" s="86">
        <v>1.2500000000000001E-2</v>
      </c>
      <c r="F33" s="199">
        <f t="shared" si="2"/>
        <v>38019</v>
      </c>
      <c r="G33" s="198">
        <f t="shared" si="1"/>
        <v>1.2490013315579227E-2</v>
      </c>
      <c r="H33" s="82"/>
    </row>
    <row r="34" spans="1:8" x14ac:dyDescent="0.35">
      <c r="A34" s="78">
        <v>29</v>
      </c>
      <c r="B34" s="87"/>
      <c r="C34" s="87"/>
      <c r="D34" s="77">
        <v>36428</v>
      </c>
      <c r="E34" s="86">
        <v>1.2500000000000001E-2</v>
      </c>
      <c r="F34" s="199">
        <f t="shared" si="2"/>
        <v>38494</v>
      </c>
      <c r="G34" s="198">
        <f t="shared" si="1"/>
        <v>1.249375312343828E-2</v>
      </c>
      <c r="H34" s="82"/>
    </row>
    <row r="35" spans="1:8" x14ac:dyDescent="0.35">
      <c r="A35" s="78">
        <v>30</v>
      </c>
      <c r="B35" s="87"/>
      <c r="C35" s="87"/>
      <c r="D35" s="77">
        <v>36883</v>
      </c>
      <c r="E35" s="86">
        <v>1.2500000000000001E-2</v>
      </c>
      <c r="F35" s="199">
        <f t="shared" si="2"/>
        <v>38975</v>
      </c>
      <c r="G35" s="198">
        <f t="shared" si="1"/>
        <v>1.2495453836961604E-2</v>
      </c>
      <c r="H35" s="82"/>
    </row>
    <row r="36" spans="1:8" x14ac:dyDescent="0.35">
      <c r="A36" s="88"/>
      <c r="B36" t="s">
        <v>73</v>
      </c>
      <c r="D36" s="131" t="s">
        <v>79</v>
      </c>
      <c r="E36" s="89"/>
      <c r="F36" s="131" t="s">
        <v>79</v>
      </c>
      <c r="G36" s="82"/>
      <c r="H36" s="82"/>
    </row>
    <row r="37" spans="1:8" x14ac:dyDescent="0.35">
      <c r="A37" s="88" t="s">
        <v>49</v>
      </c>
      <c r="B37" s="88"/>
      <c r="C37" s="88"/>
      <c r="D37" s="90"/>
      <c r="E37" s="89"/>
      <c r="F37" s="82"/>
      <c r="G37" s="82"/>
      <c r="H37" s="82"/>
    </row>
    <row r="38" spans="1:8" x14ac:dyDescent="0.35">
      <c r="A38" s="88"/>
      <c r="B38" s="88"/>
      <c r="C38" s="88"/>
      <c r="D38" s="90"/>
      <c r="E38" s="89"/>
      <c r="F38" s="82"/>
      <c r="G38" s="82"/>
      <c r="H38" s="82"/>
    </row>
    <row r="39" spans="1:8" x14ac:dyDescent="0.35">
      <c r="A39" s="88"/>
      <c r="B39" s="124"/>
      <c r="C39" s="124"/>
      <c r="D39" s="125"/>
      <c r="E39" s="86"/>
      <c r="F39" s="82"/>
      <c r="G39" s="82"/>
      <c r="H39" s="82"/>
    </row>
    <row r="40" spans="1:8" x14ac:dyDescent="0.35">
      <c r="A40" s="82"/>
      <c r="B40" s="55"/>
      <c r="C40" s="82"/>
      <c r="D40" s="82"/>
      <c r="E40" s="82"/>
      <c r="F40" s="82"/>
      <c r="G40" s="82"/>
      <c r="H40" s="82"/>
    </row>
    <row r="41" spans="1:8" x14ac:dyDescent="0.35">
      <c r="A41" s="82"/>
      <c r="B41" s="55"/>
      <c r="C41" s="83"/>
      <c r="D41" s="82"/>
      <c r="E41" s="82"/>
      <c r="F41" s="82"/>
      <c r="G41" s="82"/>
      <c r="H41" s="82"/>
    </row>
    <row r="42" spans="1:8" x14ac:dyDescent="0.35">
      <c r="A42" s="82"/>
      <c r="B42" s="82"/>
      <c r="C42" s="84"/>
      <c r="D42" s="82"/>
      <c r="E42" s="82"/>
    </row>
    <row r="43" spans="1:8" x14ac:dyDescent="0.35">
      <c r="A43" s="82"/>
      <c r="B43" s="55"/>
      <c r="C43" s="84"/>
      <c r="D43" s="82"/>
      <c r="E43" s="82"/>
    </row>
    <row r="44" spans="1:8" x14ac:dyDescent="0.35">
      <c r="A44" s="82"/>
      <c r="B44" s="55"/>
      <c r="C44" s="84"/>
      <c r="D44" s="82"/>
      <c r="E44" s="82"/>
    </row>
    <row r="45" spans="1:8" x14ac:dyDescent="0.35">
      <c r="A45" s="82"/>
      <c r="B45" s="55"/>
      <c r="C45" s="84"/>
    </row>
    <row r="46" spans="1:8" x14ac:dyDescent="0.35">
      <c r="A46" s="82"/>
      <c r="B46" s="82"/>
      <c r="C46" s="83"/>
    </row>
    <row r="47" spans="1:8" x14ac:dyDescent="0.35">
      <c r="A47" s="82"/>
      <c r="B47" s="83"/>
      <c r="C47" s="84"/>
    </row>
  </sheetData>
  <mergeCells count="2">
    <mergeCell ref="A1:G1"/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44"/>
  <sheetViews>
    <sheetView workbookViewId="0">
      <selection activeCell="F6" sqref="F6"/>
    </sheetView>
  </sheetViews>
  <sheetFormatPr defaultRowHeight="14.5" x14ac:dyDescent="0.35"/>
  <cols>
    <col min="1" max="1" width="5.7265625" customWidth="1"/>
    <col min="2" max="2" width="11.453125" hidden="1" customWidth="1"/>
    <col min="3" max="3" width="10.453125" hidden="1" customWidth="1"/>
    <col min="4" max="4" width="14.81640625" customWidth="1"/>
    <col min="5" max="5" width="10.54296875" customWidth="1"/>
    <col min="6" max="6" width="10" customWidth="1"/>
  </cols>
  <sheetData>
    <row r="1" spans="1:11" x14ac:dyDescent="0.35">
      <c r="A1" s="261" t="s">
        <v>7</v>
      </c>
      <c r="B1" s="261"/>
      <c r="C1" s="261"/>
      <c r="D1" s="261"/>
      <c r="E1" s="261"/>
      <c r="F1" s="261"/>
      <c r="G1" s="261"/>
    </row>
    <row r="2" spans="1:11" x14ac:dyDescent="0.35">
      <c r="A2" s="262" t="s">
        <v>68</v>
      </c>
      <c r="B2" s="262"/>
      <c r="C2" s="262"/>
      <c r="D2" s="262"/>
      <c r="E2" s="262"/>
      <c r="F2" s="262"/>
      <c r="G2" s="262"/>
    </row>
    <row r="3" spans="1:11" x14ac:dyDescent="0.35">
      <c r="A3" s="262"/>
      <c r="B3" s="262"/>
      <c r="C3" s="262"/>
      <c r="D3" s="262"/>
      <c r="E3" s="262"/>
      <c r="F3" s="262"/>
      <c r="G3" s="262"/>
    </row>
    <row r="4" spans="1:11" x14ac:dyDescent="0.35">
      <c r="A4" s="72" t="s">
        <v>8</v>
      </c>
      <c r="B4" s="81" t="s">
        <v>9</v>
      </c>
      <c r="C4" s="81" t="s">
        <v>57</v>
      </c>
      <c r="D4" s="81" t="s">
        <v>84</v>
      </c>
      <c r="E4" s="81" t="s">
        <v>86</v>
      </c>
      <c r="F4" s="197" t="s">
        <v>91</v>
      </c>
      <c r="G4" s="197" t="s">
        <v>92</v>
      </c>
    </row>
    <row r="5" spans="1:11" x14ac:dyDescent="0.35">
      <c r="A5" s="73">
        <v>0</v>
      </c>
      <c r="B5" s="85">
        <v>20480</v>
      </c>
      <c r="C5" s="85"/>
      <c r="D5" s="75">
        <v>24065</v>
      </c>
      <c r="E5" s="76"/>
      <c r="F5" s="1">
        <f>ROUND(25750/1.0125,0)</f>
        <v>25432</v>
      </c>
    </row>
    <row r="6" spans="1:11" x14ac:dyDescent="0.35">
      <c r="A6" s="92">
        <v>1</v>
      </c>
      <c r="B6" s="93">
        <v>20883</v>
      </c>
      <c r="C6" s="94">
        <f>(B6-B5)/B5</f>
        <v>1.9677734374999999E-2</v>
      </c>
      <c r="D6" s="75">
        <f>ROUND(D5*1.0125,0)</f>
        <v>24366</v>
      </c>
      <c r="E6" s="76">
        <v>1.2500000000000001E-2</v>
      </c>
      <c r="F6" s="1">
        <f>ROUND(D5*1.07,0)</f>
        <v>25750</v>
      </c>
      <c r="G6" s="23">
        <f>(F6-F5)/F5</f>
        <v>1.2503932054105065E-2</v>
      </c>
      <c r="H6" s="51"/>
    </row>
    <row r="7" spans="1:11" x14ac:dyDescent="0.35">
      <c r="A7" s="73">
        <v>2</v>
      </c>
      <c r="B7" s="85">
        <v>21301</v>
      </c>
      <c r="C7" s="94">
        <f t="shared" ref="C7:C34" si="0">(B7-B6)/B6</f>
        <v>2.0016281185653403E-2</v>
      </c>
      <c r="D7" s="75">
        <f t="shared" ref="D7:D35" si="1">ROUND(D6*1.0125,0)</f>
        <v>24671</v>
      </c>
      <c r="E7" s="76">
        <v>1.2500000000000001E-2</v>
      </c>
      <c r="F7" s="1">
        <f>ROUND(F6*1.0125,0)</f>
        <v>26072</v>
      </c>
      <c r="G7" s="23">
        <f t="shared" ref="G7:G35" si="2">(F7-F6)/F6</f>
        <v>1.2504854368932039E-2</v>
      </c>
    </row>
    <row r="8" spans="1:11" x14ac:dyDescent="0.35">
      <c r="A8" s="73">
        <v>3</v>
      </c>
      <c r="B8" s="85">
        <v>21728</v>
      </c>
      <c r="C8" s="94">
        <f t="shared" si="0"/>
        <v>2.0046007229707525E-2</v>
      </c>
      <c r="D8" s="75">
        <f t="shared" si="1"/>
        <v>24979</v>
      </c>
      <c r="E8" s="76">
        <v>1.2500000000000001E-2</v>
      </c>
      <c r="F8" s="1">
        <f t="shared" ref="F8:F35" si="3">ROUND(F7*1.0125,0)</f>
        <v>26398</v>
      </c>
      <c r="G8" s="23">
        <f t="shared" si="2"/>
        <v>1.2503835532371893E-2</v>
      </c>
    </row>
    <row r="9" spans="1:11" x14ac:dyDescent="0.35">
      <c r="A9" s="73">
        <v>4</v>
      </c>
      <c r="B9" s="85">
        <v>22035</v>
      </c>
      <c r="C9" s="94">
        <f t="shared" si="0"/>
        <v>1.4129234167893962E-2</v>
      </c>
      <c r="D9" s="75">
        <f t="shared" si="1"/>
        <v>25291</v>
      </c>
      <c r="E9" s="76">
        <v>1.2500000000000001E-2</v>
      </c>
      <c r="F9" s="1">
        <f t="shared" si="3"/>
        <v>26728</v>
      </c>
      <c r="G9" s="23">
        <f t="shared" si="2"/>
        <v>1.2500947041442534E-2</v>
      </c>
      <c r="K9" s="49"/>
    </row>
    <row r="10" spans="1:11" x14ac:dyDescent="0.35">
      <c r="A10" s="73">
        <v>5</v>
      </c>
      <c r="B10" s="85">
        <v>22398</v>
      </c>
      <c r="C10" s="94">
        <f t="shared" si="0"/>
        <v>1.6473791695030632E-2</v>
      </c>
      <c r="D10" s="75">
        <f t="shared" si="1"/>
        <v>25607</v>
      </c>
      <c r="E10" s="76">
        <v>1.2500000000000001E-2</v>
      </c>
      <c r="F10" s="1">
        <f t="shared" si="3"/>
        <v>27062</v>
      </c>
      <c r="G10" s="23">
        <f t="shared" si="2"/>
        <v>1.2496258605208022E-2</v>
      </c>
    </row>
    <row r="11" spans="1:11" x14ac:dyDescent="0.35">
      <c r="A11" s="73">
        <v>6</v>
      </c>
      <c r="B11" s="85">
        <v>22617</v>
      </c>
      <c r="C11" s="94">
        <f t="shared" si="0"/>
        <v>9.7776587195285286E-3</v>
      </c>
      <c r="D11" s="75">
        <f t="shared" si="1"/>
        <v>25927</v>
      </c>
      <c r="E11" s="76">
        <v>1.2500000000000001E-2</v>
      </c>
      <c r="F11" s="1">
        <f t="shared" si="3"/>
        <v>27400</v>
      </c>
      <c r="G11" s="23">
        <f t="shared" si="2"/>
        <v>1.2489838149434631E-2</v>
      </c>
    </row>
    <row r="12" spans="1:11" x14ac:dyDescent="0.35">
      <c r="A12" s="73">
        <v>7</v>
      </c>
      <c r="B12" s="85">
        <v>23069</v>
      </c>
      <c r="C12" s="94">
        <f t="shared" si="0"/>
        <v>1.9984967060175975E-2</v>
      </c>
      <c r="D12" s="75">
        <f t="shared" si="1"/>
        <v>26251</v>
      </c>
      <c r="E12" s="76">
        <v>1.2500000000000001E-2</v>
      </c>
      <c r="F12" s="1">
        <f t="shared" si="3"/>
        <v>27743</v>
      </c>
      <c r="G12" s="23">
        <f t="shared" si="2"/>
        <v>1.2518248175182482E-2</v>
      </c>
    </row>
    <row r="13" spans="1:11" x14ac:dyDescent="0.35">
      <c r="A13" s="73">
        <v>8</v>
      </c>
      <c r="B13" s="85">
        <v>23531</v>
      </c>
      <c r="C13" s="94">
        <f t="shared" si="0"/>
        <v>2.002687589405696E-2</v>
      </c>
      <c r="D13" s="75">
        <f t="shared" si="1"/>
        <v>26579</v>
      </c>
      <c r="E13" s="76">
        <v>1.2500000000000001E-2</v>
      </c>
      <c r="F13" s="1">
        <f t="shared" si="3"/>
        <v>28090</v>
      </c>
      <c r="G13" s="23">
        <f t="shared" si="2"/>
        <v>1.2507659589806437E-2</v>
      </c>
    </row>
    <row r="14" spans="1:11" x14ac:dyDescent="0.35">
      <c r="A14" s="73">
        <v>9</v>
      </c>
      <c r="B14" s="85">
        <v>23999</v>
      </c>
      <c r="C14" s="94">
        <f t="shared" si="0"/>
        <v>1.9888657515617695E-2</v>
      </c>
      <c r="D14" s="75">
        <f t="shared" si="1"/>
        <v>26911</v>
      </c>
      <c r="E14" s="76">
        <v>1.2500000000000001E-2</v>
      </c>
      <c r="F14" s="1">
        <f t="shared" si="3"/>
        <v>28441</v>
      </c>
      <c r="G14" s="23">
        <f t="shared" si="2"/>
        <v>1.2495550017799929E-2</v>
      </c>
    </row>
    <row r="15" spans="1:11" x14ac:dyDescent="0.35">
      <c r="A15" s="73">
        <v>10</v>
      </c>
      <c r="B15" s="85">
        <v>24477</v>
      </c>
      <c r="C15" s="94">
        <f t="shared" si="0"/>
        <v>1.9917496562356765E-2</v>
      </c>
      <c r="D15" s="75">
        <f t="shared" si="1"/>
        <v>27247</v>
      </c>
      <c r="E15" s="76">
        <v>1.2500000000000001E-2</v>
      </c>
      <c r="F15" s="1">
        <f t="shared" si="3"/>
        <v>28797</v>
      </c>
      <c r="G15" s="23">
        <f t="shared" si="2"/>
        <v>1.2517140747512394E-2</v>
      </c>
    </row>
    <row r="16" spans="1:11" x14ac:dyDescent="0.35">
      <c r="A16" s="73">
        <v>11</v>
      </c>
      <c r="B16" s="85">
        <v>24965</v>
      </c>
      <c r="C16" s="94">
        <f t="shared" si="0"/>
        <v>1.9937083792948482E-2</v>
      </c>
      <c r="D16" s="75">
        <f t="shared" si="1"/>
        <v>27588</v>
      </c>
      <c r="E16" s="76">
        <v>1.2500000000000001E-2</v>
      </c>
      <c r="F16" s="1">
        <f t="shared" si="3"/>
        <v>29157</v>
      </c>
      <c r="G16" s="23">
        <f t="shared" si="2"/>
        <v>1.2501302218981145E-2</v>
      </c>
    </row>
    <row r="17" spans="1:8" x14ac:dyDescent="0.35">
      <c r="A17" s="73">
        <v>12</v>
      </c>
      <c r="B17" s="85">
        <v>25284</v>
      </c>
      <c r="C17" s="94">
        <f t="shared" si="0"/>
        <v>1.2777889044662528E-2</v>
      </c>
      <c r="D17" s="75">
        <f t="shared" si="1"/>
        <v>27933</v>
      </c>
      <c r="E17" s="76">
        <v>1.2500000000000001E-2</v>
      </c>
      <c r="F17" s="1">
        <f t="shared" si="3"/>
        <v>29521</v>
      </c>
      <c r="G17" s="23">
        <f t="shared" si="2"/>
        <v>1.248413759989025E-2</v>
      </c>
    </row>
    <row r="18" spans="1:8" x14ac:dyDescent="0.35">
      <c r="A18" s="73">
        <v>13</v>
      </c>
      <c r="B18" s="85">
        <v>25969</v>
      </c>
      <c r="C18" s="94">
        <f t="shared" si="0"/>
        <v>2.7092232241733905E-2</v>
      </c>
      <c r="D18" s="75">
        <f t="shared" si="1"/>
        <v>28282</v>
      </c>
      <c r="E18" s="76">
        <v>1.2500000000000001E-2</v>
      </c>
      <c r="F18" s="1">
        <f t="shared" si="3"/>
        <v>29890</v>
      </c>
      <c r="G18" s="23">
        <f t="shared" si="2"/>
        <v>1.2499576572609328E-2</v>
      </c>
    </row>
    <row r="19" spans="1:8" x14ac:dyDescent="0.35">
      <c r="A19" s="73">
        <v>14</v>
      </c>
      <c r="B19" s="85">
        <v>26489</v>
      </c>
      <c r="C19" s="94">
        <f t="shared" si="0"/>
        <v>2.002387461973892E-2</v>
      </c>
      <c r="D19" s="75">
        <f t="shared" si="1"/>
        <v>28636</v>
      </c>
      <c r="E19" s="76">
        <v>1.2500000000000001E-2</v>
      </c>
      <c r="F19" s="1">
        <f t="shared" si="3"/>
        <v>30264</v>
      </c>
      <c r="G19" s="23">
        <f t="shared" si="2"/>
        <v>1.2512546002007361E-2</v>
      </c>
    </row>
    <row r="20" spans="1:8" x14ac:dyDescent="0.35">
      <c r="A20" s="73">
        <v>15</v>
      </c>
      <c r="B20" s="85">
        <v>27017</v>
      </c>
      <c r="C20" s="94">
        <f t="shared" si="0"/>
        <v>1.9932802295292387E-2</v>
      </c>
      <c r="D20" s="75">
        <f t="shared" si="1"/>
        <v>28994</v>
      </c>
      <c r="E20" s="76">
        <v>1.2500000000000001E-2</v>
      </c>
      <c r="F20" s="1">
        <f t="shared" si="3"/>
        <v>30642</v>
      </c>
      <c r="G20" s="23">
        <f t="shared" si="2"/>
        <v>1.2490087232355274E-2</v>
      </c>
    </row>
    <row r="21" spans="1:8" x14ac:dyDescent="0.35">
      <c r="A21" s="73">
        <v>16</v>
      </c>
      <c r="B21" s="85">
        <v>27557</v>
      </c>
      <c r="C21" s="94">
        <f t="shared" si="0"/>
        <v>1.9987415331087832E-2</v>
      </c>
      <c r="D21" s="75">
        <f t="shared" si="1"/>
        <v>29356</v>
      </c>
      <c r="E21" s="76">
        <v>1.2500000000000001E-2</v>
      </c>
      <c r="F21" s="1">
        <f t="shared" si="3"/>
        <v>31025</v>
      </c>
      <c r="G21" s="23">
        <f t="shared" si="2"/>
        <v>1.2499184126362509E-2</v>
      </c>
    </row>
    <row r="22" spans="1:8" x14ac:dyDescent="0.35">
      <c r="A22" s="73">
        <v>17</v>
      </c>
      <c r="B22" s="85">
        <v>28667</v>
      </c>
      <c r="C22" s="94">
        <f t="shared" si="0"/>
        <v>4.0280146605218274E-2</v>
      </c>
      <c r="D22" s="75">
        <f t="shared" si="1"/>
        <v>29723</v>
      </c>
      <c r="E22" s="76">
        <v>1.2500000000000001E-2</v>
      </c>
      <c r="F22" s="1">
        <f t="shared" si="3"/>
        <v>31413</v>
      </c>
      <c r="G22" s="23">
        <f t="shared" si="2"/>
        <v>1.2506043513295729E-2</v>
      </c>
    </row>
    <row r="23" spans="1:8" x14ac:dyDescent="0.35">
      <c r="A23" s="73">
        <v>18</v>
      </c>
      <c r="B23" s="85">
        <v>28976</v>
      </c>
      <c r="C23" s="94">
        <f t="shared" si="0"/>
        <v>1.0778944430878712E-2</v>
      </c>
      <c r="D23" s="75">
        <f t="shared" si="1"/>
        <v>30095</v>
      </c>
      <c r="E23" s="76">
        <v>1.2500000000000001E-2</v>
      </c>
      <c r="F23" s="1">
        <f t="shared" si="3"/>
        <v>31806</v>
      </c>
      <c r="G23" s="23">
        <f t="shared" si="2"/>
        <v>1.2510743959507211E-2</v>
      </c>
    </row>
    <row r="24" spans="1:8" x14ac:dyDescent="0.35">
      <c r="A24" s="73">
        <v>19</v>
      </c>
      <c r="B24" s="85">
        <v>29266</v>
      </c>
      <c r="C24" s="94">
        <f t="shared" si="0"/>
        <v>1.0008282716731088E-2</v>
      </c>
      <c r="D24" s="75">
        <f t="shared" si="1"/>
        <v>30471</v>
      </c>
      <c r="E24" s="76">
        <v>1.2500000000000001E-2</v>
      </c>
      <c r="F24" s="1">
        <f t="shared" si="3"/>
        <v>32204</v>
      </c>
      <c r="G24" s="23">
        <f t="shared" si="2"/>
        <v>1.2513362258693329E-2</v>
      </c>
    </row>
    <row r="25" spans="1:8" x14ac:dyDescent="0.35">
      <c r="A25" s="73">
        <v>20</v>
      </c>
      <c r="B25" s="85">
        <v>29559</v>
      </c>
      <c r="C25" s="94">
        <f t="shared" si="0"/>
        <v>1.0011617576710175E-2</v>
      </c>
      <c r="D25" s="75">
        <f t="shared" si="1"/>
        <v>30852</v>
      </c>
      <c r="E25" s="76">
        <v>1.2500000000000001E-2</v>
      </c>
      <c r="F25" s="1">
        <f t="shared" si="3"/>
        <v>32607</v>
      </c>
      <c r="G25" s="23">
        <f t="shared" si="2"/>
        <v>1.2513973419450999E-2</v>
      </c>
    </row>
    <row r="26" spans="1:8" x14ac:dyDescent="0.35">
      <c r="A26" s="73">
        <v>21</v>
      </c>
      <c r="B26" s="85">
        <v>30150</v>
      </c>
      <c r="C26" s="94">
        <f t="shared" si="0"/>
        <v>1.9993910484116514E-2</v>
      </c>
      <c r="D26" s="75">
        <f t="shared" si="1"/>
        <v>31238</v>
      </c>
      <c r="E26" s="76">
        <v>1.2500000000000001E-2</v>
      </c>
      <c r="F26" s="1">
        <f t="shared" si="3"/>
        <v>33015</v>
      </c>
      <c r="G26" s="23">
        <f t="shared" si="2"/>
        <v>1.2512650657834207E-2</v>
      </c>
    </row>
    <row r="27" spans="1:8" x14ac:dyDescent="0.35">
      <c r="A27" s="92">
        <v>22</v>
      </c>
      <c r="B27" s="93">
        <v>30753</v>
      </c>
      <c r="C27" s="94">
        <f t="shared" si="0"/>
        <v>0.02</v>
      </c>
      <c r="D27" s="75">
        <f t="shared" si="1"/>
        <v>31628</v>
      </c>
      <c r="E27" s="76">
        <v>1.2500000000000001E-2</v>
      </c>
      <c r="F27" s="1">
        <f t="shared" si="3"/>
        <v>33428</v>
      </c>
      <c r="G27" s="23">
        <f t="shared" si="2"/>
        <v>1.2509465394517643E-2</v>
      </c>
      <c r="H27" s="51"/>
    </row>
    <row r="28" spans="1:8" x14ac:dyDescent="0.35">
      <c r="A28" s="73">
        <v>23</v>
      </c>
      <c r="B28" s="85">
        <v>31368</v>
      </c>
      <c r="C28" s="94">
        <f t="shared" si="0"/>
        <v>1.9998048970832114E-2</v>
      </c>
      <c r="D28" s="75">
        <f t="shared" si="1"/>
        <v>32023</v>
      </c>
      <c r="E28" s="76">
        <v>1.2500000000000001E-2</v>
      </c>
      <c r="F28" s="1">
        <f t="shared" si="3"/>
        <v>33846</v>
      </c>
      <c r="G28" s="23">
        <f t="shared" si="2"/>
        <v>1.2504487256192414E-2</v>
      </c>
    </row>
    <row r="29" spans="1:8" x14ac:dyDescent="0.35">
      <c r="A29" s="73">
        <v>24</v>
      </c>
      <c r="B29" s="85">
        <v>31995</v>
      </c>
      <c r="C29" s="94">
        <f t="shared" si="0"/>
        <v>1.9988523335883704E-2</v>
      </c>
      <c r="D29" s="75">
        <f t="shared" si="1"/>
        <v>32423</v>
      </c>
      <c r="E29" s="76">
        <v>1.2500000000000001E-2</v>
      </c>
      <c r="F29" s="1">
        <f t="shared" si="3"/>
        <v>34269</v>
      </c>
      <c r="G29" s="23">
        <f t="shared" si="2"/>
        <v>1.2497784080836731E-2</v>
      </c>
    </row>
    <row r="30" spans="1:8" x14ac:dyDescent="0.35">
      <c r="A30" s="73">
        <v>25</v>
      </c>
      <c r="B30" s="85">
        <v>32636</v>
      </c>
      <c r="C30" s="94">
        <f t="shared" si="0"/>
        <v>2.0034380371933114E-2</v>
      </c>
      <c r="D30" s="75">
        <f t="shared" si="1"/>
        <v>32828</v>
      </c>
      <c r="E30" s="76">
        <v>1.2500000000000001E-2</v>
      </c>
      <c r="F30" s="1">
        <f t="shared" si="3"/>
        <v>34697</v>
      </c>
      <c r="G30" s="23">
        <f t="shared" si="2"/>
        <v>1.2489421926522514E-2</v>
      </c>
    </row>
    <row r="31" spans="1:8" x14ac:dyDescent="0.35">
      <c r="A31" s="95">
        <v>26</v>
      </c>
      <c r="B31" s="96">
        <v>33288</v>
      </c>
      <c r="C31" s="94">
        <f t="shared" si="0"/>
        <v>1.9977938472852064E-2</v>
      </c>
      <c r="D31" s="75">
        <f t="shared" si="1"/>
        <v>33238</v>
      </c>
      <c r="E31" s="76">
        <v>1.2500000000000001E-2</v>
      </c>
      <c r="F31" s="1">
        <f t="shared" si="3"/>
        <v>35131</v>
      </c>
      <c r="G31" s="23">
        <f t="shared" si="2"/>
        <v>1.2508286018964176E-2</v>
      </c>
    </row>
    <row r="32" spans="1:8" x14ac:dyDescent="0.35">
      <c r="A32" s="95">
        <v>27</v>
      </c>
      <c r="B32" s="96">
        <v>33953</v>
      </c>
      <c r="C32" s="94">
        <f t="shared" si="0"/>
        <v>1.9977168949771688E-2</v>
      </c>
      <c r="D32" s="75">
        <f t="shared" si="1"/>
        <v>33653</v>
      </c>
      <c r="E32" s="76">
        <v>1.2500000000000001E-2</v>
      </c>
      <c r="F32" s="1">
        <f t="shared" si="3"/>
        <v>35570</v>
      </c>
      <c r="G32" s="23">
        <f t="shared" si="2"/>
        <v>1.2496086077823005E-2</v>
      </c>
    </row>
    <row r="33" spans="1:7" x14ac:dyDescent="0.35">
      <c r="A33" s="95">
        <f>A32+1</f>
        <v>28</v>
      </c>
      <c r="B33" s="96">
        <v>34633</v>
      </c>
      <c r="C33" s="94">
        <f t="shared" si="0"/>
        <v>2.0027685329720497E-2</v>
      </c>
      <c r="D33" s="75">
        <f t="shared" si="1"/>
        <v>34074</v>
      </c>
      <c r="E33" s="76">
        <v>1.2500000000000001E-2</v>
      </c>
      <c r="F33" s="1">
        <f t="shared" si="3"/>
        <v>36015</v>
      </c>
      <c r="G33" s="23">
        <f t="shared" si="2"/>
        <v>1.2510542592071971E-2</v>
      </c>
    </row>
    <row r="34" spans="1:7" x14ac:dyDescent="0.35">
      <c r="A34" s="95">
        <f t="shared" ref="A34:A35" si="4">A33+1</f>
        <v>29</v>
      </c>
      <c r="B34" s="96">
        <v>35326</v>
      </c>
      <c r="C34" s="94">
        <f t="shared" si="0"/>
        <v>2.0009817226344817E-2</v>
      </c>
      <c r="D34" s="75">
        <f t="shared" si="1"/>
        <v>34500</v>
      </c>
      <c r="E34" s="76">
        <v>1.2500000000000001E-2</v>
      </c>
      <c r="F34" s="1">
        <f t="shared" si="3"/>
        <v>36465</v>
      </c>
      <c r="G34" s="23">
        <f t="shared" si="2"/>
        <v>1.2494793835901708E-2</v>
      </c>
    </row>
    <row r="35" spans="1:7" x14ac:dyDescent="0.35">
      <c r="A35" s="95">
        <f t="shared" si="4"/>
        <v>30</v>
      </c>
      <c r="B35" s="96">
        <v>36033</v>
      </c>
      <c r="C35" s="94">
        <v>0.02</v>
      </c>
      <c r="D35" s="75">
        <f t="shared" si="1"/>
        <v>34931</v>
      </c>
      <c r="E35" s="76">
        <v>1.2500000000000001E-2</v>
      </c>
      <c r="F35" s="1">
        <f t="shared" si="3"/>
        <v>36921</v>
      </c>
      <c r="G35" s="23">
        <f t="shared" si="2"/>
        <v>1.2505141916906623E-2</v>
      </c>
    </row>
    <row r="36" spans="1:7" x14ac:dyDescent="0.35">
      <c r="A36" s="59"/>
      <c r="B36" t="s">
        <v>73</v>
      </c>
      <c r="D36" s="131" t="s">
        <v>79</v>
      </c>
      <c r="E36" s="59"/>
      <c r="F36" s="131" t="s">
        <v>79</v>
      </c>
    </row>
    <row r="37" spans="1:7" x14ac:dyDescent="0.35">
      <c r="A37" s="59"/>
      <c r="B37" s="59"/>
      <c r="C37" s="59"/>
      <c r="D37" s="59"/>
      <c r="E37" s="59"/>
    </row>
    <row r="38" spans="1:7" x14ac:dyDescent="0.35">
      <c r="A38" s="59"/>
      <c r="B38" s="59"/>
      <c r="C38" s="59"/>
      <c r="D38" s="59"/>
      <c r="E38" s="59"/>
    </row>
    <row r="39" spans="1:7" x14ac:dyDescent="0.35">
      <c r="A39" s="59"/>
      <c r="B39" s="59"/>
      <c r="C39" s="59"/>
      <c r="D39" s="59"/>
      <c r="E39" s="59"/>
    </row>
    <row r="40" spans="1:7" x14ac:dyDescent="0.35">
      <c r="A40" s="59"/>
      <c r="B40" s="59"/>
      <c r="C40" s="59"/>
      <c r="D40" s="59"/>
      <c r="E40" s="59"/>
    </row>
    <row r="41" spans="1:7" x14ac:dyDescent="0.35">
      <c r="A41" s="59"/>
      <c r="B41" s="59"/>
      <c r="C41" s="59"/>
      <c r="D41" s="59"/>
      <c r="E41" s="59"/>
    </row>
    <row r="42" spans="1:7" x14ac:dyDescent="0.35">
      <c r="A42" s="59"/>
      <c r="B42" s="59"/>
      <c r="C42" s="59"/>
      <c r="D42" s="59"/>
      <c r="E42" s="59"/>
    </row>
    <row r="43" spans="1:7" x14ac:dyDescent="0.35">
      <c r="A43" s="55"/>
      <c r="B43" s="55"/>
      <c r="C43" s="55"/>
      <c r="D43" s="55"/>
      <c r="E43" s="55"/>
    </row>
    <row r="44" spans="1:7" x14ac:dyDescent="0.35">
      <c r="A44" s="55"/>
      <c r="B44" s="55"/>
      <c r="C44" s="55"/>
      <c r="D44" s="55"/>
      <c r="E44" s="55"/>
    </row>
  </sheetData>
  <mergeCells count="2">
    <mergeCell ref="A1:G1"/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7"/>
  <sheetViews>
    <sheetView workbookViewId="0">
      <selection activeCell="F15" sqref="F15"/>
    </sheetView>
  </sheetViews>
  <sheetFormatPr defaultRowHeight="14.5" x14ac:dyDescent="0.35"/>
  <cols>
    <col min="1" max="1" width="5.7265625" customWidth="1"/>
    <col min="2" max="2" width="12.7265625" hidden="1" customWidth="1"/>
    <col min="3" max="3" width="11.26953125" hidden="1" customWidth="1"/>
    <col min="4" max="4" width="11.7265625" customWidth="1"/>
    <col min="5" max="5" width="10.54296875" customWidth="1"/>
    <col min="6" max="6" width="10.7265625" customWidth="1"/>
  </cols>
  <sheetData>
    <row r="1" spans="1:7" x14ac:dyDescent="0.35">
      <c r="A1" s="261" t="s">
        <v>7</v>
      </c>
      <c r="B1" s="261"/>
      <c r="C1" s="261"/>
      <c r="D1" s="261"/>
      <c r="E1" s="261"/>
      <c r="F1" s="261"/>
      <c r="G1" s="261"/>
    </row>
    <row r="2" spans="1:7" x14ac:dyDescent="0.35">
      <c r="A2" s="262" t="s">
        <v>50</v>
      </c>
      <c r="B2" s="262"/>
      <c r="C2" s="262"/>
      <c r="D2" s="262"/>
      <c r="E2" s="262"/>
      <c r="F2" s="262"/>
      <c r="G2" s="262"/>
    </row>
    <row r="3" spans="1:7" x14ac:dyDescent="0.35">
      <c r="A3" s="262"/>
      <c r="B3" s="262"/>
      <c r="C3" s="262"/>
      <c r="D3" s="262"/>
      <c r="E3" s="262"/>
      <c r="F3" s="262"/>
      <c r="G3" s="262"/>
    </row>
    <row r="4" spans="1:7" x14ac:dyDescent="0.35">
      <c r="A4" s="98" t="s">
        <v>8</v>
      </c>
      <c r="B4" s="33" t="s">
        <v>9</v>
      </c>
      <c r="C4" s="33" t="s">
        <v>57</v>
      </c>
      <c r="D4" s="238" t="s">
        <v>84</v>
      </c>
      <c r="E4" s="33" t="s">
        <v>86</v>
      </c>
      <c r="F4" s="194" t="s">
        <v>91</v>
      </c>
      <c r="G4" s="194" t="s">
        <v>92</v>
      </c>
    </row>
    <row r="5" spans="1:7" x14ac:dyDescent="0.35">
      <c r="A5" s="99">
        <v>0</v>
      </c>
      <c r="B5" s="100">
        <v>55737</v>
      </c>
      <c r="C5" s="100"/>
      <c r="D5" s="101">
        <v>59111</v>
      </c>
      <c r="E5" s="102"/>
      <c r="F5" s="1">
        <f>ROUND(63249/1.0125,0)</f>
        <v>62468</v>
      </c>
    </row>
    <row r="6" spans="1:7" x14ac:dyDescent="0.35">
      <c r="A6" s="99">
        <v>1</v>
      </c>
      <c r="B6" s="100">
        <v>56835</v>
      </c>
      <c r="C6" s="3">
        <f>(B6-B5)/B5</f>
        <v>1.9699660907476182E-2</v>
      </c>
      <c r="D6" s="101">
        <v>59850</v>
      </c>
      <c r="E6" s="102">
        <v>1.2500000000000001E-2</v>
      </c>
      <c r="F6" s="1">
        <f>ROUND(D5*1.07,0)</f>
        <v>63249</v>
      </c>
      <c r="G6" s="23">
        <f>(F6-F5)/F5</f>
        <v>1.2502401229429468E-2</v>
      </c>
    </row>
    <row r="7" spans="1:7" x14ac:dyDescent="0.35">
      <c r="A7" s="99">
        <v>2</v>
      </c>
      <c r="B7" s="100">
        <v>57687</v>
      </c>
      <c r="C7" s="3">
        <f t="shared" ref="C7:C35" si="0">(B7-B6)/B6</f>
        <v>1.4990762734230667E-2</v>
      </c>
      <c r="D7" s="101">
        <v>60599</v>
      </c>
      <c r="E7" s="102">
        <v>1.2500000000000001E-2</v>
      </c>
      <c r="F7" s="1">
        <f>ROUND(F6*1.0125,0)</f>
        <v>64040</v>
      </c>
      <c r="G7" s="23">
        <f t="shared" ref="G7:G35" si="1">(F7-F6)/F6</f>
        <v>1.2506126579076349E-2</v>
      </c>
    </row>
    <row r="8" spans="1:7" x14ac:dyDescent="0.35">
      <c r="A8" s="99">
        <v>3</v>
      </c>
      <c r="B8" s="100">
        <v>58552</v>
      </c>
      <c r="C8" s="3">
        <f t="shared" si="0"/>
        <v>1.499471284691525E-2</v>
      </c>
      <c r="D8" s="101">
        <v>61356</v>
      </c>
      <c r="E8" s="102">
        <v>1.2500000000000001E-2</v>
      </c>
      <c r="F8" s="1">
        <f t="shared" ref="F8:F35" si="2">ROUND(F7*1.0125,0)</f>
        <v>64841</v>
      </c>
      <c r="G8" s="23">
        <f t="shared" si="1"/>
        <v>1.2507807620237352E-2</v>
      </c>
    </row>
    <row r="9" spans="1:7" x14ac:dyDescent="0.35">
      <c r="A9" s="99">
        <v>4</v>
      </c>
      <c r="B9" s="100">
        <v>59431</v>
      </c>
      <c r="C9" s="3">
        <f t="shared" si="0"/>
        <v>1.5012296761852712E-2</v>
      </c>
      <c r="D9" s="101">
        <v>62122</v>
      </c>
      <c r="E9" s="102">
        <v>1.2500000000000001E-2</v>
      </c>
      <c r="F9" s="1">
        <f t="shared" si="2"/>
        <v>65652</v>
      </c>
      <c r="G9" s="23">
        <f t="shared" si="1"/>
        <v>1.2507518391141408E-2</v>
      </c>
    </row>
    <row r="10" spans="1:7" x14ac:dyDescent="0.35">
      <c r="A10" s="99">
        <v>5</v>
      </c>
      <c r="B10" s="100">
        <v>60322</v>
      </c>
      <c r="C10" s="3">
        <f t="shared" si="0"/>
        <v>1.4992175800508153E-2</v>
      </c>
      <c r="D10" s="101">
        <v>62899</v>
      </c>
      <c r="E10" s="102">
        <v>1.2500000000000001E-2</v>
      </c>
      <c r="F10" s="1">
        <f t="shared" si="2"/>
        <v>66473</v>
      </c>
      <c r="G10" s="23">
        <f t="shared" si="1"/>
        <v>1.2505331139950039E-2</v>
      </c>
    </row>
    <row r="11" spans="1:7" x14ac:dyDescent="0.35">
      <c r="A11" s="99">
        <v>6</v>
      </c>
      <c r="B11" s="100">
        <v>61226</v>
      </c>
      <c r="C11" s="3">
        <f t="shared" si="0"/>
        <v>1.4986240509266934E-2</v>
      </c>
      <c r="D11" s="101">
        <v>63686</v>
      </c>
      <c r="E11" s="102">
        <v>1.2500000000000001E-2</v>
      </c>
      <c r="F11" s="1">
        <f t="shared" si="2"/>
        <v>67304</v>
      </c>
      <c r="G11" s="23">
        <f t="shared" si="1"/>
        <v>1.2501316323920991E-2</v>
      </c>
    </row>
    <row r="12" spans="1:7" x14ac:dyDescent="0.35">
      <c r="A12" s="99">
        <v>7</v>
      </c>
      <c r="B12" s="100">
        <v>62145</v>
      </c>
      <c r="C12" s="3">
        <f t="shared" si="0"/>
        <v>1.5009963087577172E-2</v>
      </c>
      <c r="D12" s="101">
        <v>64482</v>
      </c>
      <c r="E12" s="102">
        <v>1.2500000000000001E-2</v>
      </c>
      <c r="F12" s="1">
        <f t="shared" si="2"/>
        <v>68145</v>
      </c>
      <c r="G12" s="23">
        <f t="shared" si="1"/>
        <v>1.249554261262332E-2</v>
      </c>
    </row>
    <row r="13" spans="1:7" x14ac:dyDescent="0.35">
      <c r="A13" s="99">
        <v>8</v>
      </c>
      <c r="B13" s="100">
        <v>63077</v>
      </c>
      <c r="C13" s="3">
        <f t="shared" si="0"/>
        <v>1.4997184005149248E-2</v>
      </c>
      <c r="D13" s="101">
        <v>65288</v>
      </c>
      <c r="E13" s="102">
        <v>1.2500000000000001E-2</v>
      </c>
      <c r="F13" s="1">
        <f t="shared" si="2"/>
        <v>68997</v>
      </c>
      <c r="G13" s="23">
        <f t="shared" si="1"/>
        <v>1.2502751485802334E-2</v>
      </c>
    </row>
    <row r="14" spans="1:7" x14ac:dyDescent="0.35">
      <c r="A14" s="99">
        <v>9</v>
      </c>
      <c r="B14" s="100">
        <v>64023</v>
      </c>
      <c r="C14" s="3">
        <f t="shared" si="0"/>
        <v>1.4997542685923553E-2</v>
      </c>
      <c r="D14" s="101">
        <v>66104</v>
      </c>
      <c r="E14" s="102">
        <v>1.2500000000000001E-2</v>
      </c>
      <c r="F14" s="1">
        <f t="shared" si="2"/>
        <v>69859</v>
      </c>
      <c r="G14" s="23">
        <f t="shared" si="1"/>
        <v>1.2493296810006231E-2</v>
      </c>
    </row>
    <row r="15" spans="1:7" x14ac:dyDescent="0.35">
      <c r="A15" s="99">
        <v>10</v>
      </c>
      <c r="B15" s="100">
        <v>64984</v>
      </c>
      <c r="C15" s="3">
        <f t="shared" si="0"/>
        <v>1.5010230698342782E-2</v>
      </c>
      <c r="D15" s="101">
        <v>66930</v>
      </c>
      <c r="E15" s="102">
        <v>1.2500000000000001E-2</v>
      </c>
      <c r="F15" s="1">
        <f t="shared" si="2"/>
        <v>70732</v>
      </c>
      <c r="G15" s="23">
        <f t="shared" si="1"/>
        <v>1.2496600294879687E-2</v>
      </c>
    </row>
    <row r="16" spans="1:7" x14ac:dyDescent="0.35">
      <c r="A16" s="99">
        <v>11</v>
      </c>
      <c r="B16" s="100">
        <v>65958</v>
      </c>
      <c r="C16" s="3">
        <f t="shared" si="0"/>
        <v>1.4988304813492552E-2</v>
      </c>
      <c r="D16" s="103">
        <v>67767</v>
      </c>
      <c r="E16" s="102">
        <v>1.2500000000000001E-2</v>
      </c>
      <c r="F16" s="1">
        <f t="shared" si="2"/>
        <v>71616</v>
      </c>
      <c r="G16" s="23">
        <f t="shared" si="1"/>
        <v>1.2497879319120058E-2</v>
      </c>
    </row>
    <row r="17" spans="1:7" x14ac:dyDescent="0.35">
      <c r="A17" s="99">
        <v>12</v>
      </c>
      <c r="B17" s="100">
        <v>66948</v>
      </c>
      <c r="C17" s="3">
        <f t="shared" si="0"/>
        <v>1.5009551532793595E-2</v>
      </c>
      <c r="D17" s="103">
        <v>68614</v>
      </c>
      <c r="E17" s="102">
        <v>1.2500000000000001E-2</v>
      </c>
      <c r="F17" s="1">
        <f t="shared" si="2"/>
        <v>72511</v>
      </c>
      <c r="G17" s="23">
        <f t="shared" si="1"/>
        <v>1.2497207327971403E-2</v>
      </c>
    </row>
    <row r="18" spans="1:7" x14ac:dyDescent="0.35">
      <c r="A18" s="99">
        <v>13</v>
      </c>
      <c r="B18" s="100">
        <v>67952</v>
      </c>
      <c r="C18" s="3">
        <f t="shared" si="0"/>
        <v>1.4996713867479238E-2</v>
      </c>
      <c r="D18" s="103">
        <v>69472</v>
      </c>
      <c r="E18" s="102">
        <v>1.2500000000000001E-2</v>
      </c>
      <c r="F18" s="1">
        <f t="shared" si="2"/>
        <v>73417</v>
      </c>
      <c r="G18" s="23">
        <f t="shared" si="1"/>
        <v>1.2494655983230131E-2</v>
      </c>
    </row>
    <row r="19" spans="1:7" x14ac:dyDescent="0.35">
      <c r="A19" s="99">
        <v>14</v>
      </c>
      <c r="B19" s="100">
        <v>68971</v>
      </c>
      <c r="C19" s="3">
        <f t="shared" si="0"/>
        <v>1.4995879444313633E-2</v>
      </c>
      <c r="D19" s="103">
        <v>70341</v>
      </c>
      <c r="E19" s="102">
        <v>1.2500000000000001E-2</v>
      </c>
      <c r="F19" s="1">
        <f t="shared" si="2"/>
        <v>74335</v>
      </c>
      <c r="G19" s="23">
        <f t="shared" si="1"/>
        <v>1.250391598676056E-2</v>
      </c>
    </row>
    <row r="20" spans="1:7" x14ac:dyDescent="0.35">
      <c r="A20" s="99">
        <v>15</v>
      </c>
      <c r="B20" s="100">
        <v>70006</v>
      </c>
      <c r="C20" s="3">
        <f t="shared" si="0"/>
        <v>1.5006306998593611E-2</v>
      </c>
      <c r="D20" s="103">
        <v>71219</v>
      </c>
      <c r="E20" s="102">
        <v>1.2500000000000001E-2</v>
      </c>
      <c r="F20" s="1">
        <f t="shared" si="2"/>
        <v>75264</v>
      </c>
      <c r="G20" s="23">
        <f t="shared" si="1"/>
        <v>1.2497477635030604E-2</v>
      </c>
    </row>
    <row r="21" spans="1:7" x14ac:dyDescent="0.35">
      <c r="A21" s="99">
        <v>16</v>
      </c>
      <c r="B21" s="100">
        <v>71056</v>
      </c>
      <c r="C21" s="3">
        <f t="shared" si="0"/>
        <v>1.4998714395908922E-2</v>
      </c>
      <c r="D21" s="103">
        <v>72110</v>
      </c>
      <c r="E21" s="102">
        <v>1.2500000000000001E-2</v>
      </c>
      <c r="F21" s="1">
        <f t="shared" si="2"/>
        <v>76205</v>
      </c>
      <c r="G21" s="23">
        <f t="shared" si="1"/>
        <v>1.2502657312925171E-2</v>
      </c>
    </row>
    <row r="22" spans="1:7" x14ac:dyDescent="0.35">
      <c r="A22" s="99">
        <v>17</v>
      </c>
      <c r="B22" s="100">
        <v>72122</v>
      </c>
      <c r="C22" s="3">
        <f t="shared" si="0"/>
        <v>1.5002251745102455E-2</v>
      </c>
      <c r="D22" s="103">
        <v>73011</v>
      </c>
      <c r="E22" s="102">
        <v>1.2500000000000001E-2</v>
      </c>
      <c r="F22" s="1">
        <f t="shared" si="2"/>
        <v>77158</v>
      </c>
      <c r="G22" s="23">
        <f t="shared" si="1"/>
        <v>1.2505741093104128E-2</v>
      </c>
    </row>
    <row r="23" spans="1:7" x14ac:dyDescent="0.35">
      <c r="A23" s="99">
        <v>18</v>
      </c>
      <c r="B23" s="100">
        <v>73203</v>
      </c>
      <c r="C23" s="3">
        <f t="shared" si="0"/>
        <v>1.4988491722359335E-2</v>
      </c>
      <c r="D23" s="103">
        <v>73923</v>
      </c>
      <c r="E23" s="102">
        <v>1.2500000000000001E-2</v>
      </c>
      <c r="F23" s="1">
        <f t="shared" si="2"/>
        <v>78122</v>
      </c>
      <c r="G23" s="23">
        <f t="shared" si="1"/>
        <v>1.249384380103165E-2</v>
      </c>
    </row>
    <row r="24" spans="1:7" x14ac:dyDescent="0.35">
      <c r="A24" s="99">
        <v>19</v>
      </c>
      <c r="B24" s="100">
        <v>74302</v>
      </c>
      <c r="C24" s="3">
        <f t="shared" si="0"/>
        <v>1.5013045913418848E-2</v>
      </c>
      <c r="D24" s="103">
        <v>74847</v>
      </c>
      <c r="E24" s="102">
        <v>1.2500000000000001E-2</v>
      </c>
      <c r="F24" s="1">
        <f t="shared" si="2"/>
        <v>79099</v>
      </c>
      <c r="G24" s="23">
        <f t="shared" si="1"/>
        <v>1.2506080233480966E-2</v>
      </c>
    </row>
    <row r="25" spans="1:7" x14ac:dyDescent="0.35">
      <c r="A25" s="99">
        <v>20</v>
      </c>
      <c r="B25" s="100">
        <v>75416</v>
      </c>
      <c r="C25" s="3">
        <f t="shared" si="0"/>
        <v>1.4992866948399774E-2</v>
      </c>
      <c r="D25" s="103">
        <v>75783</v>
      </c>
      <c r="E25" s="102">
        <v>1.2500000000000001E-2</v>
      </c>
      <c r="F25" s="1">
        <f t="shared" si="2"/>
        <v>80088</v>
      </c>
      <c r="G25" s="23">
        <f t="shared" si="1"/>
        <v>1.2503318626025613E-2</v>
      </c>
    </row>
    <row r="26" spans="1:7" x14ac:dyDescent="0.35">
      <c r="A26" s="99">
        <v>21</v>
      </c>
      <c r="B26" s="100">
        <v>76548</v>
      </c>
      <c r="C26" s="3">
        <f t="shared" si="0"/>
        <v>1.5010077437148616E-2</v>
      </c>
      <c r="D26" s="103">
        <v>76730</v>
      </c>
      <c r="E26" s="102">
        <v>1.2500000000000001E-2</v>
      </c>
      <c r="F26" s="1">
        <f t="shared" si="2"/>
        <v>81089</v>
      </c>
      <c r="G26" s="23">
        <f t="shared" si="1"/>
        <v>1.2498751373489162E-2</v>
      </c>
    </row>
    <row r="27" spans="1:7" x14ac:dyDescent="0.35">
      <c r="A27" s="99">
        <v>22</v>
      </c>
      <c r="B27" s="100">
        <v>77695</v>
      </c>
      <c r="C27" s="3">
        <f t="shared" si="0"/>
        <v>1.4984062287714898E-2</v>
      </c>
      <c r="D27" s="103">
        <v>77688</v>
      </c>
      <c r="E27" s="102">
        <v>1.2500000000000001E-2</v>
      </c>
      <c r="F27" s="1">
        <f t="shared" si="2"/>
        <v>82103</v>
      </c>
      <c r="G27" s="23">
        <f t="shared" si="1"/>
        <v>1.2504778699946971E-2</v>
      </c>
    </row>
    <row r="28" spans="1:7" x14ac:dyDescent="0.35">
      <c r="A28" s="99">
        <v>23</v>
      </c>
      <c r="B28" s="100">
        <v>78861</v>
      </c>
      <c r="C28" s="3">
        <f t="shared" si="0"/>
        <v>1.5007400733637943E-2</v>
      </c>
      <c r="D28" s="103">
        <v>78660</v>
      </c>
      <c r="E28" s="102">
        <v>1.2500000000000001E-2</v>
      </c>
      <c r="F28" s="1">
        <f t="shared" si="2"/>
        <v>83129</v>
      </c>
      <c r="G28" s="23">
        <f t="shared" si="1"/>
        <v>1.2496498300914705E-2</v>
      </c>
    </row>
    <row r="29" spans="1:7" x14ac:dyDescent="0.35">
      <c r="A29" s="99">
        <v>24</v>
      </c>
      <c r="B29" s="100">
        <v>80044</v>
      </c>
      <c r="C29" s="3">
        <f t="shared" si="0"/>
        <v>1.5001077845830005E-2</v>
      </c>
      <c r="D29" s="103">
        <v>79643</v>
      </c>
      <c r="E29" s="102">
        <v>1.2500000000000001E-2</v>
      </c>
      <c r="F29" s="1">
        <f t="shared" si="2"/>
        <v>84168</v>
      </c>
      <c r="G29" s="23">
        <f t="shared" si="1"/>
        <v>1.2498646681663438E-2</v>
      </c>
    </row>
    <row r="30" spans="1:7" x14ac:dyDescent="0.35">
      <c r="A30" s="99">
        <v>25</v>
      </c>
      <c r="B30" s="100">
        <v>81244</v>
      </c>
      <c r="C30" s="3">
        <f t="shared" si="0"/>
        <v>1.4991754535005748E-2</v>
      </c>
      <c r="D30" s="103">
        <v>80638</v>
      </c>
      <c r="E30" s="102">
        <v>1.2500000000000001E-2</v>
      </c>
      <c r="F30" s="1">
        <f t="shared" si="2"/>
        <v>85220</v>
      </c>
      <c r="G30" s="23">
        <f t="shared" si="1"/>
        <v>1.2498811900009505E-2</v>
      </c>
    </row>
    <row r="31" spans="1:7" x14ac:dyDescent="0.35">
      <c r="A31" s="104">
        <v>26</v>
      </c>
      <c r="B31" s="103">
        <v>82464</v>
      </c>
      <c r="C31" s="3">
        <f t="shared" si="0"/>
        <v>1.5016493525675743E-2</v>
      </c>
      <c r="D31" s="103">
        <v>81646</v>
      </c>
      <c r="E31" s="102">
        <v>1.2500000000000001E-2</v>
      </c>
      <c r="F31" s="1">
        <f t="shared" si="2"/>
        <v>86285</v>
      </c>
      <c r="G31" s="23">
        <f t="shared" si="1"/>
        <v>1.2497066416334194E-2</v>
      </c>
    </row>
    <row r="32" spans="1:7" x14ac:dyDescent="0.35">
      <c r="A32" s="104">
        <v>27</v>
      </c>
      <c r="B32" s="103">
        <v>83700</v>
      </c>
      <c r="C32" s="3">
        <f t="shared" si="0"/>
        <v>1.4988358556461001E-2</v>
      </c>
      <c r="D32" s="103">
        <v>82667</v>
      </c>
      <c r="E32" s="102">
        <v>1.2500000000000001E-2</v>
      </c>
      <c r="F32" s="1">
        <f t="shared" si="2"/>
        <v>87364</v>
      </c>
      <c r="G32" s="23">
        <f t="shared" si="1"/>
        <v>1.2505070406211972E-2</v>
      </c>
    </row>
    <row r="33" spans="1:7" x14ac:dyDescent="0.35">
      <c r="A33" s="104">
        <v>28</v>
      </c>
      <c r="B33" s="103">
        <v>84956</v>
      </c>
      <c r="C33" s="3">
        <f t="shared" si="0"/>
        <v>1.5005973715651134E-2</v>
      </c>
      <c r="D33" s="103">
        <v>83700</v>
      </c>
      <c r="E33" s="102">
        <v>1.2500000000000001E-2</v>
      </c>
      <c r="F33" s="1">
        <f t="shared" si="2"/>
        <v>88456</v>
      </c>
      <c r="G33" s="23">
        <f t="shared" si="1"/>
        <v>1.2499427681882698E-2</v>
      </c>
    </row>
    <row r="34" spans="1:7" x14ac:dyDescent="0.35">
      <c r="A34" s="104">
        <v>29</v>
      </c>
      <c r="B34" s="103">
        <v>86230</v>
      </c>
      <c r="C34" s="3">
        <f t="shared" si="0"/>
        <v>1.4995997928339376E-2</v>
      </c>
      <c r="D34" s="103">
        <v>84746</v>
      </c>
      <c r="E34" s="102">
        <v>1.2500000000000001E-2</v>
      </c>
      <c r="F34" s="1">
        <f t="shared" si="2"/>
        <v>89562</v>
      </c>
      <c r="G34" s="23">
        <f t="shared" si="1"/>
        <v>1.2503391516686262E-2</v>
      </c>
    </row>
    <row r="35" spans="1:7" x14ac:dyDescent="0.35">
      <c r="A35" s="104">
        <v>30</v>
      </c>
      <c r="B35" s="103">
        <v>87524</v>
      </c>
      <c r="C35" s="3">
        <f t="shared" si="0"/>
        <v>1.5006378290618114E-2</v>
      </c>
      <c r="D35" s="103">
        <v>85805</v>
      </c>
      <c r="E35" s="102">
        <v>1.2500000000000001E-2</v>
      </c>
      <c r="F35" s="1">
        <f t="shared" si="2"/>
        <v>90682</v>
      </c>
      <c r="G35" s="23">
        <f t="shared" si="1"/>
        <v>1.2505303588575512E-2</v>
      </c>
    </row>
    <row r="36" spans="1:7" x14ac:dyDescent="0.35">
      <c r="A36" s="105"/>
      <c r="B36" t="s">
        <v>73</v>
      </c>
      <c r="D36" s="131" t="s">
        <v>79</v>
      </c>
      <c r="E36" s="105"/>
      <c r="F36" s="131" t="s">
        <v>79</v>
      </c>
    </row>
    <row r="37" spans="1:7" x14ac:dyDescent="0.35">
      <c r="A37" s="105"/>
      <c r="B37" s="105"/>
      <c r="C37" s="105"/>
      <c r="D37" s="105"/>
      <c r="E37" s="105"/>
    </row>
  </sheetData>
  <mergeCells count="2">
    <mergeCell ref="A1:G1"/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topLeftCell="A4" zoomScale="110" zoomScaleNormal="110" workbookViewId="0">
      <selection activeCell="G5" sqref="G5:G20"/>
    </sheetView>
  </sheetViews>
  <sheetFormatPr defaultRowHeight="14.5" x14ac:dyDescent="0.35"/>
  <cols>
    <col min="1" max="1" width="6.26953125" customWidth="1"/>
    <col min="2" max="3" width="10.7265625" hidden="1" customWidth="1"/>
    <col min="4" max="4" width="11.453125" hidden="1" customWidth="1"/>
    <col min="5" max="5" width="13" customWidth="1"/>
    <col min="6" max="6" width="10.7265625" customWidth="1"/>
    <col min="7" max="7" width="12.54296875" bestFit="1" customWidth="1"/>
    <col min="8" max="8" width="11.1796875" customWidth="1"/>
  </cols>
  <sheetData>
    <row r="1" spans="1:8" x14ac:dyDescent="0.35">
      <c r="A1" s="245" t="s">
        <v>7</v>
      </c>
      <c r="B1" s="245"/>
      <c r="C1" s="245"/>
      <c r="D1" s="245"/>
      <c r="E1" s="245"/>
      <c r="F1" s="245"/>
      <c r="G1" s="245"/>
      <c r="H1" s="245"/>
    </row>
    <row r="2" spans="1:8" x14ac:dyDescent="0.35">
      <c r="A2" s="251" t="s">
        <v>13</v>
      </c>
      <c r="B2" s="251"/>
      <c r="C2" s="251"/>
      <c r="D2" s="251"/>
      <c r="E2" s="251"/>
      <c r="F2" s="251"/>
      <c r="G2" s="251"/>
      <c r="H2" s="251"/>
    </row>
    <row r="3" spans="1:8" x14ac:dyDescent="0.35">
      <c r="A3" s="251"/>
      <c r="B3" s="251"/>
      <c r="C3" s="251"/>
      <c r="D3" s="251"/>
      <c r="E3" s="251"/>
      <c r="F3" s="251"/>
      <c r="G3" s="251"/>
      <c r="H3" s="251"/>
    </row>
    <row r="4" spans="1:8" x14ac:dyDescent="0.35">
      <c r="A4" s="8" t="s">
        <v>8</v>
      </c>
      <c r="B4" s="43" t="s">
        <v>12</v>
      </c>
      <c r="C4" s="43" t="s">
        <v>57</v>
      </c>
      <c r="D4" s="43" t="s">
        <v>83</v>
      </c>
      <c r="E4" s="43" t="s">
        <v>84</v>
      </c>
      <c r="F4" s="43" t="s">
        <v>57</v>
      </c>
      <c r="G4" s="185" t="s">
        <v>91</v>
      </c>
      <c r="H4" s="185" t="s">
        <v>92</v>
      </c>
    </row>
    <row r="5" spans="1:8" x14ac:dyDescent="0.35">
      <c r="A5" s="7">
        <v>0</v>
      </c>
      <c r="B5" s="26">
        <v>13087</v>
      </c>
      <c r="C5" s="26"/>
      <c r="D5" s="26">
        <v>14140.2</v>
      </c>
      <c r="E5" s="26">
        <v>14044</v>
      </c>
      <c r="F5" s="118"/>
      <c r="G5" s="26">
        <f>ROUND(15027/1.0175,0)</f>
        <v>14769</v>
      </c>
      <c r="H5" s="118"/>
    </row>
    <row r="6" spans="1:8" x14ac:dyDescent="0.35">
      <c r="A6" s="7">
        <v>1</v>
      </c>
      <c r="B6" s="26">
        <v>13345</v>
      </c>
      <c r="C6" s="11">
        <f>(B6-B5)/B5</f>
        <v>1.9714220218537481E-2</v>
      </c>
      <c r="D6" s="26">
        <v>13799</v>
      </c>
      <c r="E6" s="26">
        <f>ROUND(E5*F6,0)+E5</f>
        <v>14290</v>
      </c>
      <c r="F6" s="15">
        <v>1.7500000000000002E-2</v>
      </c>
      <c r="G6" s="26">
        <f>ROUND(E5*1.07,0)</f>
        <v>15027</v>
      </c>
      <c r="H6" s="15">
        <v>1.7500000000000002E-2</v>
      </c>
    </row>
    <row r="7" spans="1:8" x14ac:dyDescent="0.35">
      <c r="A7" s="7">
        <v>2</v>
      </c>
      <c r="B7" s="26">
        <v>13612</v>
      </c>
      <c r="C7" s="11">
        <f t="shared" ref="C7:C20" si="0">(B7-B6)/B6</f>
        <v>2.0007493443237167E-2</v>
      </c>
      <c r="D7" s="26">
        <v>13896</v>
      </c>
      <c r="E7" s="26">
        <f t="shared" ref="E7:E20" si="1">ROUND(E6*F7,0)+E6</f>
        <v>14540</v>
      </c>
      <c r="F7" s="15">
        <v>1.7500000000000002E-2</v>
      </c>
      <c r="G7" s="26">
        <f t="shared" ref="G7:G20" si="2">ROUND(E6*1.07,0)</f>
        <v>15290</v>
      </c>
      <c r="H7" s="15">
        <v>1.7500000000000002E-2</v>
      </c>
    </row>
    <row r="8" spans="1:8" x14ac:dyDescent="0.35">
      <c r="A8" s="7">
        <v>3</v>
      </c>
      <c r="B8" s="26">
        <v>13885</v>
      </c>
      <c r="C8" s="11">
        <f t="shared" si="0"/>
        <v>2.0055833088451366E-2</v>
      </c>
      <c r="D8" s="26">
        <v>13986</v>
      </c>
      <c r="E8" s="26">
        <f t="shared" si="1"/>
        <v>14794</v>
      </c>
      <c r="F8" s="15">
        <v>1.7500000000000002E-2</v>
      </c>
      <c r="G8" s="26">
        <f t="shared" si="2"/>
        <v>15558</v>
      </c>
      <c r="H8" s="15">
        <v>1.7500000000000002E-2</v>
      </c>
    </row>
    <row r="9" spans="1:8" x14ac:dyDescent="0.35">
      <c r="A9" s="7">
        <v>4</v>
      </c>
      <c r="B9" s="26">
        <v>14301</v>
      </c>
      <c r="C9" s="11">
        <f t="shared" si="0"/>
        <v>2.9960388908894492E-2</v>
      </c>
      <c r="D9" s="26">
        <v>14108</v>
      </c>
      <c r="E9" s="26">
        <f t="shared" si="1"/>
        <v>15053</v>
      </c>
      <c r="F9" s="15">
        <v>1.7500000000000002E-2</v>
      </c>
      <c r="G9" s="26">
        <f t="shared" si="2"/>
        <v>15830</v>
      </c>
      <c r="H9" s="15">
        <v>1.7500000000000002E-2</v>
      </c>
    </row>
    <row r="10" spans="1:8" x14ac:dyDescent="0.35">
      <c r="A10" s="7">
        <v>5</v>
      </c>
      <c r="B10" s="26">
        <v>14586</v>
      </c>
      <c r="C10" s="11">
        <f t="shared" si="0"/>
        <v>1.9928676316341515E-2</v>
      </c>
      <c r="D10" s="26">
        <v>14218</v>
      </c>
      <c r="E10" s="26">
        <f t="shared" si="1"/>
        <v>15316</v>
      </c>
      <c r="F10" s="15">
        <v>1.7500000000000002E-2</v>
      </c>
      <c r="G10" s="26">
        <f t="shared" si="2"/>
        <v>16107</v>
      </c>
      <c r="H10" s="15">
        <v>1.7500000000000002E-2</v>
      </c>
    </row>
    <row r="11" spans="1:8" x14ac:dyDescent="0.35">
      <c r="A11" s="7">
        <v>6</v>
      </c>
      <c r="B11" s="26">
        <v>14878</v>
      </c>
      <c r="C11" s="11">
        <f t="shared" si="0"/>
        <v>2.0019196489784726E-2</v>
      </c>
      <c r="D11" s="26">
        <v>14329</v>
      </c>
      <c r="E11" s="26">
        <f t="shared" si="1"/>
        <v>15584</v>
      </c>
      <c r="F11" s="15">
        <v>1.7500000000000002E-2</v>
      </c>
      <c r="G11" s="26">
        <f t="shared" si="2"/>
        <v>16388</v>
      </c>
      <c r="H11" s="15">
        <v>1.7500000000000002E-2</v>
      </c>
    </row>
    <row r="12" spans="1:8" x14ac:dyDescent="0.35">
      <c r="A12" s="7">
        <v>7</v>
      </c>
      <c r="B12" s="26">
        <v>15176</v>
      </c>
      <c r="C12" s="11">
        <f t="shared" si="0"/>
        <v>2.0029573867455304E-2</v>
      </c>
      <c r="D12" s="26">
        <v>14421</v>
      </c>
      <c r="E12" s="26">
        <f t="shared" si="1"/>
        <v>15857</v>
      </c>
      <c r="F12" s="15">
        <v>1.7500000000000002E-2</v>
      </c>
      <c r="G12" s="26">
        <f t="shared" si="2"/>
        <v>16675</v>
      </c>
      <c r="H12" s="15">
        <v>1.7500000000000002E-2</v>
      </c>
    </row>
    <row r="13" spans="1:8" x14ac:dyDescent="0.35">
      <c r="A13" s="7">
        <v>8</v>
      </c>
      <c r="B13" s="26">
        <v>15479</v>
      </c>
      <c r="C13" s="11">
        <f t="shared" si="0"/>
        <v>1.9965735371639429E-2</v>
      </c>
      <c r="D13" s="26">
        <v>14546</v>
      </c>
      <c r="E13" s="26">
        <f t="shared" si="1"/>
        <v>16134</v>
      </c>
      <c r="F13" s="15">
        <v>1.7500000000000002E-2</v>
      </c>
      <c r="G13" s="26">
        <f t="shared" si="2"/>
        <v>16967</v>
      </c>
      <c r="H13" s="15">
        <v>1.7500000000000002E-2</v>
      </c>
    </row>
    <row r="14" spans="1:8" x14ac:dyDescent="0.35">
      <c r="A14" s="7">
        <v>9</v>
      </c>
      <c r="B14" s="26">
        <v>15789</v>
      </c>
      <c r="C14" s="11">
        <f t="shared" si="0"/>
        <v>2.0027133535758124E-2</v>
      </c>
      <c r="D14" s="26">
        <v>14633</v>
      </c>
      <c r="E14" s="26">
        <f t="shared" si="1"/>
        <v>16416</v>
      </c>
      <c r="F14" s="15">
        <v>1.7500000000000002E-2</v>
      </c>
      <c r="G14" s="26">
        <f t="shared" si="2"/>
        <v>17263</v>
      </c>
      <c r="H14" s="15">
        <v>1.7500000000000002E-2</v>
      </c>
    </row>
    <row r="15" spans="1:8" x14ac:dyDescent="0.35">
      <c r="A15" s="7">
        <v>10</v>
      </c>
      <c r="B15" s="26">
        <v>16105</v>
      </c>
      <c r="C15" s="11">
        <f t="shared" si="0"/>
        <v>2.0013933751345872E-2</v>
      </c>
      <c r="D15" s="26">
        <v>14851</v>
      </c>
      <c r="E15" s="26">
        <f t="shared" si="1"/>
        <v>16703</v>
      </c>
      <c r="F15" s="15">
        <v>1.7500000000000002E-2</v>
      </c>
      <c r="G15" s="26">
        <f t="shared" si="2"/>
        <v>17565</v>
      </c>
      <c r="H15" s="15">
        <v>1.7500000000000002E-2</v>
      </c>
    </row>
    <row r="16" spans="1:8" x14ac:dyDescent="0.35">
      <c r="A16" s="7">
        <v>11</v>
      </c>
      <c r="B16" s="26">
        <v>16426</v>
      </c>
      <c r="C16" s="11">
        <f t="shared" si="0"/>
        <v>1.993169823036324E-2</v>
      </c>
      <c r="D16" s="26">
        <v>14948</v>
      </c>
      <c r="E16" s="26">
        <f t="shared" si="1"/>
        <v>16995</v>
      </c>
      <c r="F16" s="15">
        <v>1.7500000000000002E-2</v>
      </c>
      <c r="G16" s="26">
        <f t="shared" si="2"/>
        <v>17872</v>
      </c>
      <c r="H16" s="15">
        <v>1.7500000000000002E-2</v>
      </c>
    </row>
    <row r="17" spans="1:8" x14ac:dyDescent="0.35">
      <c r="A17" s="7">
        <v>12</v>
      </c>
      <c r="B17" s="26">
        <v>16756</v>
      </c>
      <c r="C17" s="11">
        <f t="shared" si="0"/>
        <v>2.0090101059296237E-2</v>
      </c>
      <c r="D17" s="26">
        <v>15103</v>
      </c>
      <c r="E17" s="26">
        <f t="shared" si="1"/>
        <v>17292</v>
      </c>
      <c r="F17" s="15">
        <v>1.7500000000000002E-2</v>
      </c>
      <c r="G17" s="26">
        <f t="shared" si="2"/>
        <v>18185</v>
      </c>
      <c r="H17" s="15">
        <v>1.7500000000000002E-2</v>
      </c>
    </row>
    <row r="18" spans="1:8" x14ac:dyDescent="0.35">
      <c r="A18" s="7">
        <v>13</v>
      </c>
      <c r="B18" s="26">
        <v>17091</v>
      </c>
      <c r="C18" s="11">
        <f t="shared" si="0"/>
        <v>1.9992838386249701E-2</v>
      </c>
      <c r="D18" s="26">
        <v>15257</v>
      </c>
      <c r="E18" s="26">
        <f t="shared" si="1"/>
        <v>17595</v>
      </c>
      <c r="F18" s="15">
        <v>1.7500000000000002E-2</v>
      </c>
      <c r="G18" s="26">
        <f t="shared" si="2"/>
        <v>18502</v>
      </c>
      <c r="H18" s="15">
        <v>1.7500000000000002E-2</v>
      </c>
    </row>
    <row r="19" spans="1:8" x14ac:dyDescent="0.35">
      <c r="A19" s="7">
        <v>14</v>
      </c>
      <c r="B19" s="26">
        <v>17433</v>
      </c>
      <c r="C19" s="11">
        <f t="shared" si="0"/>
        <v>2.0010531858873092E-2</v>
      </c>
      <c r="D19" s="26">
        <v>15428</v>
      </c>
      <c r="E19" s="26">
        <f t="shared" si="1"/>
        <v>17903</v>
      </c>
      <c r="F19" s="15">
        <v>1.7500000000000002E-2</v>
      </c>
      <c r="G19" s="26">
        <f t="shared" si="2"/>
        <v>18827</v>
      </c>
      <c r="H19" s="15">
        <v>1.7500000000000002E-2</v>
      </c>
    </row>
    <row r="20" spans="1:8" x14ac:dyDescent="0.35">
      <c r="A20" s="7">
        <v>15</v>
      </c>
      <c r="B20" s="26">
        <v>17781</v>
      </c>
      <c r="C20" s="11">
        <f t="shared" si="0"/>
        <v>1.9962140767509896E-2</v>
      </c>
      <c r="D20" s="26">
        <v>15571</v>
      </c>
      <c r="E20" s="26">
        <f t="shared" si="1"/>
        <v>18216</v>
      </c>
      <c r="F20" s="15">
        <v>1.7500000000000002E-2</v>
      </c>
      <c r="G20" s="26">
        <f t="shared" si="2"/>
        <v>19156</v>
      </c>
      <c r="H20" s="15">
        <v>1.7500000000000002E-2</v>
      </c>
    </row>
    <row r="21" spans="1:8" x14ac:dyDescent="0.35">
      <c r="A21" s="55"/>
      <c r="B21" s="55" t="s">
        <v>73</v>
      </c>
      <c r="C21" s="55"/>
      <c r="D21" s="55"/>
      <c r="E21" s="55"/>
      <c r="F21" s="132" t="s">
        <v>77</v>
      </c>
      <c r="G21" s="55"/>
      <c r="H21" s="132" t="s">
        <v>77</v>
      </c>
    </row>
  </sheetData>
  <mergeCells count="2">
    <mergeCell ref="A1:H1"/>
    <mergeCell ref="A2:H3"/>
  </mergeCells>
  <printOptions horizontalCentered="1"/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Q52"/>
  <sheetViews>
    <sheetView workbookViewId="0">
      <selection activeCell="K5" sqref="K5"/>
    </sheetView>
  </sheetViews>
  <sheetFormatPr defaultRowHeight="14.5" x14ac:dyDescent="0.35"/>
  <cols>
    <col min="1" max="1" width="4.453125" customWidth="1"/>
    <col min="2" max="2" width="9.453125" hidden="1" customWidth="1"/>
    <col min="3" max="3" width="8.453125" hidden="1" customWidth="1"/>
    <col min="4" max="6" width="10.81640625" customWidth="1"/>
    <col min="7" max="7" width="1.26953125" customWidth="1"/>
    <col min="8" max="8" width="9" hidden="1" customWidth="1"/>
    <col min="9" max="9" width="7.81640625" hidden="1" customWidth="1"/>
    <col min="10" max="12" width="11" customWidth="1"/>
    <col min="13" max="13" width="1.1796875" customWidth="1"/>
    <col min="14" max="14" width="8.81640625" hidden="1" customWidth="1"/>
    <col min="15" max="15" width="7.7265625" hidden="1" customWidth="1"/>
    <col min="16" max="16" width="9.453125" hidden="1" customWidth="1"/>
    <col min="17" max="17" width="8.26953125" hidden="1" customWidth="1"/>
  </cols>
  <sheetData>
    <row r="1" spans="1:17" ht="15" customHeight="1" x14ac:dyDescent="0.35">
      <c r="A1" s="265" t="s">
        <v>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00"/>
      <c r="N1" s="200"/>
      <c r="O1" s="200"/>
      <c r="P1" s="200"/>
      <c r="Q1" s="200"/>
    </row>
    <row r="2" spans="1:17" ht="15.75" customHeight="1" x14ac:dyDescent="0.35">
      <c r="A2" s="266" t="s">
        <v>8</v>
      </c>
      <c r="C2" s="201"/>
      <c r="D2" s="267" t="s">
        <v>51</v>
      </c>
      <c r="E2" s="267"/>
      <c r="F2" s="267"/>
      <c r="G2" s="156"/>
      <c r="I2" s="201"/>
      <c r="J2" s="267" t="s">
        <v>105</v>
      </c>
      <c r="K2" s="267"/>
      <c r="L2" s="267"/>
      <c r="M2" s="156"/>
      <c r="N2" s="267" t="s">
        <v>52</v>
      </c>
      <c r="O2" s="267"/>
      <c r="P2" s="267"/>
      <c r="Q2" s="268"/>
    </row>
    <row r="3" spans="1:17" ht="15.75" customHeight="1" x14ac:dyDescent="0.35">
      <c r="A3" s="266"/>
      <c r="B3" s="201"/>
      <c r="C3" s="201"/>
      <c r="D3" s="267"/>
      <c r="E3" s="267"/>
      <c r="F3" s="267"/>
      <c r="G3" s="156"/>
      <c r="H3" s="201"/>
      <c r="I3" s="201"/>
      <c r="J3" s="267"/>
      <c r="K3" s="267"/>
      <c r="L3" s="267"/>
      <c r="M3" s="156"/>
      <c r="N3" s="267"/>
      <c r="O3" s="267"/>
      <c r="P3" s="267"/>
      <c r="Q3" s="268"/>
    </row>
    <row r="4" spans="1:17" ht="26.5" x14ac:dyDescent="0.35">
      <c r="A4" s="157"/>
      <c r="B4" s="156" t="s">
        <v>9</v>
      </c>
      <c r="C4" s="156" t="s">
        <v>57</v>
      </c>
      <c r="D4" s="239" t="s">
        <v>84</v>
      </c>
      <c r="E4" s="188" t="s">
        <v>91</v>
      </c>
      <c r="F4" s="188" t="s">
        <v>92</v>
      </c>
      <c r="G4" s="156"/>
      <c r="H4" s="156" t="s">
        <v>9</v>
      </c>
      <c r="I4" s="156" t="s">
        <v>57</v>
      </c>
      <c r="J4" s="156" t="s">
        <v>84</v>
      </c>
      <c r="K4" s="188" t="s">
        <v>91</v>
      </c>
      <c r="L4" s="188" t="s">
        <v>92</v>
      </c>
      <c r="M4" s="156"/>
      <c r="N4" s="156" t="s">
        <v>9</v>
      </c>
      <c r="O4" s="156" t="s">
        <v>57</v>
      </c>
      <c r="P4" s="156" t="s">
        <v>59</v>
      </c>
      <c r="Q4" s="158" t="s">
        <v>58</v>
      </c>
    </row>
    <row r="5" spans="1:17" x14ac:dyDescent="0.35">
      <c r="A5" s="159">
        <v>0</v>
      </c>
      <c r="B5" s="160">
        <v>32155</v>
      </c>
      <c r="C5" s="160"/>
      <c r="D5" s="160">
        <v>33704</v>
      </c>
      <c r="E5" s="160">
        <f>ROUND(36063/1.0125,0)</f>
        <v>35618</v>
      </c>
      <c r="F5" s="160"/>
      <c r="G5" s="160"/>
      <c r="H5" s="160">
        <v>34579</v>
      </c>
      <c r="I5" s="160"/>
      <c r="J5" s="160">
        <v>43556</v>
      </c>
      <c r="K5" s="160">
        <f>ROUND(46605/1.0125,0)</f>
        <v>46030</v>
      </c>
      <c r="L5" s="160"/>
      <c r="M5" s="160"/>
      <c r="N5" s="160">
        <v>51666</v>
      </c>
      <c r="O5" s="160"/>
      <c r="P5" s="160">
        <v>53000</v>
      </c>
      <c r="Q5" s="161">
        <v>1.2500000000000001E-2</v>
      </c>
    </row>
    <row r="6" spans="1:17" x14ac:dyDescent="0.35">
      <c r="A6" s="159">
        <v>1</v>
      </c>
      <c r="B6" s="160">
        <v>32789</v>
      </c>
      <c r="C6" s="162">
        <f>(B6-B5)/B5</f>
        <v>1.9716995801586066E-2</v>
      </c>
      <c r="D6" s="160">
        <v>34125</v>
      </c>
      <c r="E6" s="160">
        <f>ROUND(D5*1.07,0)</f>
        <v>36063</v>
      </c>
      <c r="F6" s="202">
        <f>(E6-E5)/E5</f>
        <v>1.2493682969285193E-2</v>
      </c>
      <c r="G6" s="160"/>
      <c r="H6" s="160">
        <v>35260</v>
      </c>
      <c r="I6" s="162">
        <f>(H6-H5)/H5</f>
        <v>1.9694033951242085E-2</v>
      </c>
      <c r="J6" s="160">
        <v>44100</v>
      </c>
      <c r="K6" s="160">
        <f>ROUND(J5*1.07,0)</f>
        <v>46605</v>
      </c>
      <c r="L6" s="202">
        <f>(K6-K5)/K5</f>
        <v>1.2491853139257006E-2</v>
      </c>
      <c r="M6" s="160"/>
      <c r="N6" s="160">
        <v>52441</v>
      </c>
      <c r="O6" s="162">
        <f>(N6-N5)/N5</f>
        <v>1.5000193550884527E-2</v>
      </c>
      <c r="P6" s="160">
        <f>(P5*Q5)+P5</f>
        <v>53662.5</v>
      </c>
      <c r="Q6" s="161">
        <v>1.2500000000000001E-2</v>
      </c>
    </row>
    <row r="7" spans="1:17" x14ac:dyDescent="0.35">
      <c r="A7" s="159">
        <v>2</v>
      </c>
      <c r="B7" s="160">
        <v>33280</v>
      </c>
      <c r="C7" s="162">
        <f t="shared" ref="C7:C35" si="0">(B7-B6)/B6</f>
        <v>1.4974534142547806E-2</v>
      </c>
      <c r="D7" s="160">
        <v>34551</v>
      </c>
      <c r="E7" s="160">
        <f>ROUND(E6*1.0125,0)</f>
        <v>36514</v>
      </c>
      <c r="F7" s="202">
        <f t="shared" ref="F7:F35" si="1">(E7-E6)/E6</f>
        <v>1.2505892465962344E-2</v>
      </c>
      <c r="G7" s="160"/>
      <c r="H7" s="160">
        <v>35727</v>
      </c>
      <c r="I7" s="162">
        <f t="shared" ref="I7:I35" si="2">(H7-H6)/H6</f>
        <v>1.3244469653998866E-2</v>
      </c>
      <c r="J7" s="160">
        <v>44651</v>
      </c>
      <c r="K7" s="160">
        <f>ROUND(K6*1.0125,0)</f>
        <v>47188</v>
      </c>
      <c r="L7" s="202">
        <f t="shared" ref="L7:L35" si="3">(K7-K6)/K6</f>
        <v>1.2509387404784895E-2</v>
      </c>
      <c r="M7" s="160"/>
      <c r="N7" s="160">
        <v>53070</v>
      </c>
      <c r="O7" s="162">
        <f t="shared" ref="O7:O35" si="4">(N7-N6)/N6</f>
        <v>1.1994431837684255E-2</v>
      </c>
      <c r="P7" s="160">
        <f t="shared" ref="P7:P35" si="5">(P6*Q6)+P6</f>
        <v>54333.28125</v>
      </c>
      <c r="Q7" s="161">
        <v>1.2500000000000001E-2</v>
      </c>
    </row>
    <row r="8" spans="1:17" x14ac:dyDescent="0.35">
      <c r="A8" s="159">
        <v>3</v>
      </c>
      <c r="B8" s="160">
        <v>33779</v>
      </c>
      <c r="C8" s="162">
        <f t="shared" si="0"/>
        <v>1.4993990384615385E-2</v>
      </c>
      <c r="D8" s="160">
        <v>34983</v>
      </c>
      <c r="E8" s="160">
        <f t="shared" ref="E8:E35" si="6">ROUND(E7*1.0125,0)</f>
        <v>36970</v>
      </c>
      <c r="F8" s="202">
        <f t="shared" si="1"/>
        <v>1.2488360628799912E-2</v>
      </c>
      <c r="G8" s="160"/>
      <c r="H8" s="160">
        <v>36202</v>
      </c>
      <c r="I8" s="162">
        <f t="shared" si="2"/>
        <v>1.3295266884988943E-2</v>
      </c>
      <c r="J8" s="160">
        <v>45209</v>
      </c>
      <c r="K8" s="160">
        <f t="shared" ref="K8:K35" si="7">ROUND(K7*1.0125,0)</f>
        <v>47778</v>
      </c>
      <c r="L8" s="202">
        <f t="shared" si="3"/>
        <v>1.2503178774264644E-2</v>
      </c>
      <c r="M8" s="160"/>
      <c r="N8" s="160">
        <v>53707</v>
      </c>
      <c r="O8" s="162">
        <f t="shared" si="4"/>
        <v>1.2003014885999624E-2</v>
      </c>
      <c r="P8" s="160">
        <f t="shared" si="5"/>
        <v>55012.447265625</v>
      </c>
      <c r="Q8" s="161">
        <v>1.2500000000000001E-2</v>
      </c>
    </row>
    <row r="9" spans="1:17" x14ac:dyDescent="0.35">
      <c r="A9" s="159">
        <v>4</v>
      </c>
      <c r="B9" s="160">
        <v>34287</v>
      </c>
      <c r="C9" s="162">
        <f t="shared" si="0"/>
        <v>1.5038929512418959E-2</v>
      </c>
      <c r="D9" s="160">
        <v>35420</v>
      </c>
      <c r="E9" s="160">
        <f t="shared" si="6"/>
        <v>37432</v>
      </c>
      <c r="F9" s="202">
        <f t="shared" si="1"/>
        <v>1.2496618880173112E-2</v>
      </c>
      <c r="G9" s="160"/>
      <c r="H9" s="160">
        <v>36682</v>
      </c>
      <c r="I9" s="162">
        <f t="shared" si="2"/>
        <v>1.3258935970388377E-2</v>
      </c>
      <c r="J9" s="160">
        <v>45775</v>
      </c>
      <c r="K9" s="160">
        <f t="shared" si="7"/>
        <v>48375</v>
      </c>
      <c r="L9" s="202">
        <f t="shared" si="3"/>
        <v>1.2495290719578049E-2</v>
      </c>
      <c r="M9" s="160"/>
      <c r="N9" s="160">
        <v>54352</v>
      </c>
      <c r="O9" s="162">
        <f t="shared" si="4"/>
        <v>1.2009607686148919E-2</v>
      </c>
      <c r="P9" s="160">
        <f t="shared" si="5"/>
        <v>55700.102856445315</v>
      </c>
      <c r="Q9" s="161">
        <v>1.2500000000000001E-2</v>
      </c>
    </row>
    <row r="10" spans="1:17" x14ac:dyDescent="0.35">
      <c r="A10" s="159">
        <v>5</v>
      </c>
      <c r="B10" s="160">
        <v>34801</v>
      </c>
      <c r="C10" s="162">
        <f t="shared" si="0"/>
        <v>1.4991104500247907E-2</v>
      </c>
      <c r="D10" s="160">
        <v>35863</v>
      </c>
      <c r="E10" s="160">
        <f t="shared" si="6"/>
        <v>37900</v>
      </c>
      <c r="F10" s="202">
        <f t="shared" si="1"/>
        <v>1.2502671511006626E-2</v>
      </c>
      <c r="G10" s="160"/>
      <c r="H10" s="160">
        <v>37171</v>
      </c>
      <c r="I10" s="162">
        <f t="shared" si="2"/>
        <v>1.3330788942805736E-2</v>
      </c>
      <c r="J10" s="160">
        <v>46347</v>
      </c>
      <c r="K10" s="160">
        <f t="shared" si="7"/>
        <v>48980</v>
      </c>
      <c r="L10" s="202">
        <f t="shared" si="3"/>
        <v>1.2506459948320413E-2</v>
      </c>
      <c r="M10" s="160"/>
      <c r="N10" s="160">
        <v>55003</v>
      </c>
      <c r="O10" s="162">
        <f t="shared" si="4"/>
        <v>1.1977480129526052E-2</v>
      </c>
      <c r="P10" s="160">
        <f t="shared" si="5"/>
        <v>56396.354142150885</v>
      </c>
      <c r="Q10" s="161">
        <v>1.2500000000000001E-2</v>
      </c>
    </row>
    <row r="11" spans="1:17" x14ac:dyDescent="0.35">
      <c r="A11" s="159">
        <v>6</v>
      </c>
      <c r="B11" s="160">
        <v>35322</v>
      </c>
      <c r="C11" s="162">
        <f t="shared" si="0"/>
        <v>1.4970834171431855E-2</v>
      </c>
      <c r="D11" s="160">
        <v>36311</v>
      </c>
      <c r="E11" s="160">
        <f t="shared" si="6"/>
        <v>38374</v>
      </c>
      <c r="F11" s="202">
        <f t="shared" si="1"/>
        <v>1.2506596306068601E-2</v>
      </c>
      <c r="G11" s="160"/>
      <c r="H11" s="160">
        <v>37668</v>
      </c>
      <c r="I11" s="162">
        <f t="shared" si="2"/>
        <v>1.3370638400903931E-2</v>
      </c>
      <c r="J11" s="160">
        <v>46926</v>
      </c>
      <c r="K11" s="160">
        <f t="shared" si="7"/>
        <v>49592</v>
      </c>
      <c r="L11" s="202">
        <f t="shared" si="3"/>
        <v>1.2494895875867702E-2</v>
      </c>
      <c r="M11" s="160"/>
      <c r="N11" s="160">
        <v>55663</v>
      </c>
      <c r="O11" s="162">
        <f t="shared" si="4"/>
        <v>1.1999345490245986E-2</v>
      </c>
      <c r="P11" s="160">
        <f t="shared" si="5"/>
        <v>57101.308568927772</v>
      </c>
      <c r="Q11" s="161">
        <v>1.2500000000000001E-2</v>
      </c>
    </row>
    <row r="12" spans="1:17" x14ac:dyDescent="0.35">
      <c r="A12" s="159">
        <v>7</v>
      </c>
      <c r="B12" s="160">
        <v>35853</v>
      </c>
      <c r="C12" s="162">
        <f t="shared" si="0"/>
        <v>1.5033123832172583E-2</v>
      </c>
      <c r="D12" s="160">
        <v>36765</v>
      </c>
      <c r="E12" s="160">
        <f t="shared" si="6"/>
        <v>38854</v>
      </c>
      <c r="F12" s="202">
        <f t="shared" si="1"/>
        <v>1.250846927607234E-2</v>
      </c>
      <c r="G12" s="160"/>
      <c r="H12" s="160">
        <v>38171</v>
      </c>
      <c r="I12" s="162">
        <f t="shared" si="2"/>
        <v>1.3353509610279281E-2</v>
      </c>
      <c r="J12" s="160">
        <v>47513</v>
      </c>
      <c r="K12" s="160">
        <f t="shared" si="7"/>
        <v>50212</v>
      </c>
      <c r="L12" s="202">
        <f t="shared" si="3"/>
        <v>1.2502016454266818E-2</v>
      </c>
      <c r="M12" s="160"/>
      <c r="N12" s="160">
        <v>56332</v>
      </c>
      <c r="O12" s="162">
        <f t="shared" si="4"/>
        <v>1.2018755726425094E-2</v>
      </c>
      <c r="P12" s="160">
        <f t="shared" si="5"/>
        <v>57815.074926039371</v>
      </c>
      <c r="Q12" s="161">
        <v>1.2500000000000001E-2</v>
      </c>
    </row>
    <row r="13" spans="1:17" x14ac:dyDescent="0.35">
      <c r="A13" s="159">
        <v>8</v>
      </c>
      <c r="B13" s="160">
        <v>36391</v>
      </c>
      <c r="C13" s="162">
        <f t="shared" si="0"/>
        <v>1.50057177920955E-2</v>
      </c>
      <c r="D13" s="160">
        <v>37225</v>
      </c>
      <c r="E13" s="160">
        <f t="shared" si="6"/>
        <v>39340</v>
      </c>
      <c r="F13" s="202">
        <f t="shared" si="1"/>
        <v>1.2508364647140578E-2</v>
      </c>
      <c r="G13" s="160"/>
      <c r="H13" s="160">
        <v>38681</v>
      </c>
      <c r="I13" s="162">
        <f t="shared" si="2"/>
        <v>1.3360928453538026E-2</v>
      </c>
      <c r="J13" s="160">
        <v>48107</v>
      </c>
      <c r="K13" s="160">
        <f t="shared" si="7"/>
        <v>50840</v>
      </c>
      <c r="L13" s="202">
        <f t="shared" si="3"/>
        <v>1.2506970445311877E-2</v>
      </c>
      <c r="M13" s="160"/>
      <c r="N13" s="160">
        <v>57008</v>
      </c>
      <c r="O13" s="162">
        <f t="shared" si="4"/>
        <v>1.2000284030391252E-2</v>
      </c>
      <c r="P13" s="160">
        <f t="shared" si="5"/>
        <v>58537.76336261486</v>
      </c>
      <c r="Q13" s="161">
        <v>1.2500000000000001E-2</v>
      </c>
    </row>
    <row r="14" spans="1:17" x14ac:dyDescent="0.35">
      <c r="A14" s="159">
        <v>9</v>
      </c>
      <c r="B14" s="160">
        <v>36936</v>
      </c>
      <c r="C14" s="162">
        <f t="shared" si="0"/>
        <v>1.4976230386634058E-2</v>
      </c>
      <c r="D14" s="160">
        <v>37690</v>
      </c>
      <c r="E14" s="160">
        <f t="shared" si="6"/>
        <v>39832</v>
      </c>
      <c r="F14" s="202">
        <f t="shared" si="1"/>
        <v>1.2506354855109304E-2</v>
      </c>
      <c r="G14" s="160"/>
      <c r="H14" s="160">
        <v>39201</v>
      </c>
      <c r="I14" s="162">
        <f t="shared" si="2"/>
        <v>1.3443292572580853E-2</v>
      </c>
      <c r="J14" s="160">
        <v>48708</v>
      </c>
      <c r="K14" s="160">
        <f t="shared" si="7"/>
        <v>51476</v>
      </c>
      <c r="L14" s="202">
        <f t="shared" si="3"/>
        <v>1.2509834775767113E-2</v>
      </c>
      <c r="M14" s="160"/>
      <c r="N14" s="160">
        <v>57692</v>
      </c>
      <c r="O14" s="162">
        <f t="shared" si="4"/>
        <v>1.1998316025820938E-2</v>
      </c>
      <c r="P14" s="160">
        <f t="shared" si="5"/>
        <v>59269.485404647545</v>
      </c>
      <c r="Q14" s="161">
        <v>1.2500000000000001E-2</v>
      </c>
    </row>
    <row r="15" spans="1:17" x14ac:dyDescent="0.35">
      <c r="A15" s="159">
        <v>10</v>
      </c>
      <c r="B15" s="160">
        <v>37490</v>
      </c>
      <c r="C15" s="162">
        <f t="shared" si="0"/>
        <v>1.4998917045700671E-2</v>
      </c>
      <c r="D15" s="160">
        <v>38161</v>
      </c>
      <c r="E15" s="160">
        <f t="shared" si="6"/>
        <v>40330</v>
      </c>
      <c r="F15" s="202">
        <f t="shared" si="1"/>
        <v>1.2502510544286001E-2</v>
      </c>
      <c r="G15" s="160"/>
      <c r="H15" s="160">
        <v>39725</v>
      </c>
      <c r="I15" s="162">
        <f t="shared" si="2"/>
        <v>1.3367005943725925E-2</v>
      </c>
      <c r="J15" s="160">
        <v>49317</v>
      </c>
      <c r="K15" s="160">
        <f t="shared" si="7"/>
        <v>52119</v>
      </c>
      <c r="L15" s="202">
        <f t="shared" si="3"/>
        <v>1.2491258062009481E-2</v>
      </c>
      <c r="M15" s="160"/>
      <c r="N15" s="160">
        <v>58384</v>
      </c>
      <c r="O15" s="162">
        <f t="shared" si="4"/>
        <v>1.1994730638563406E-2</v>
      </c>
      <c r="P15" s="160">
        <f t="shared" si="5"/>
        <v>60010.353972205638</v>
      </c>
      <c r="Q15" s="161">
        <v>1.2500000000000001E-2</v>
      </c>
    </row>
    <row r="16" spans="1:17" x14ac:dyDescent="0.35">
      <c r="A16" s="159">
        <v>11</v>
      </c>
      <c r="B16" s="160">
        <v>38053</v>
      </c>
      <c r="C16" s="162">
        <f t="shared" si="0"/>
        <v>1.5017337956788477E-2</v>
      </c>
      <c r="D16" s="160">
        <v>38638</v>
      </c>
      <c r="E16" s="160">
        <f t="shared" si="6"/>
        <v>40834</v>
      </c>
      <c r="F16" s="202">
        <f t="shared" si="1"/>
        <v>1.2496900570295066E-2</v>
      </c>
      <c r="G16" s="160"/>
      <c r="H16" s="160">
        <v>40260</v>
      </c>
      <c r="I16" s="162">
        <f t="shared" si="2"/>
        <v>1.3467589679043424E-2</v>
      </c>
      <c r="J16" s="160">
        <v>49933</v>
      </c>
      <c r="K16" s="160">
        <f t="shared" si="7"/>
        <v>52770</v>
      </c>
      <c r="L16" s="202">
        <f t="shared" si="3"/>
        <v>1.2490646405341622E-2</v>
      </c>
      <c r="M16" s="160"/>
      <c r="N16" s="160">
        <v>59085</v>
      </c>
      <c r="O16" s="162">
        <f t="shared" si="4"/>
        <v>1.2006714168265278E-2</v>
      </c>
      <c r="P16" s="160">
        <f t="shared" si="5"/>
        <v>60760.48339685821</v>
      </c>
      <c r="Q16" s="161">
        <v>1.2500000000000001E-2</v>
      </c>
    </row>
    <row r="17" spans="1:17" x14ac:dyDescent="0.35">
      <c r="A17" s="159">
        <v>12</v>
      </c>
      <c r="B17" s="160">
        <v>38623</v>
      </c>
      <c r="C17" s="162">
        <f t="shared" si="0"/>
        <v>1.4979108086090452E-2</v>
      </c>
      <c r="D17" s="160">
        <v>39121</v>
      </c>
      <c r="E17" s="160">
        <f t="shared" si="6"/>
        <v>41344</v>
      </c>
      <c r="F17" s="202">
        <f t="shared" si="1"/>
        <v>1.2489592006661115E-2</v>
      </c>
      <c r="G17" s="160"/>
      <c r="H17" s="160">
        <v>40802</v>
      </c>
      <c r="I17" s="162">
        <f t="shared" si="2"/>
        <v>1.3462493790362642E-2</v>
      </c>
      <c r="J17" s="160">
        <v>50557</v>
      </c>
      <c r="K17" s="160">
        <f t="shared" si="7"/>
        <v>53430</v>
      </c>
      <c r="L17" s="202">
        <f t="shared" si="3"/>
        <v>1.2507106310403639E-2</v>
      </c>
      <c r="M17" s="160"/>
      <c r="N17" s="160">
        <v>59794</v>
      </c>
      <c r="O17" s="162">
        <f t="shared" si="4"/>
        <v>1.1999661504612E-2</v>
      </c>
      <c r="P17" s="160">
        <f t="shared" si="5"/>
        <v>61519.989439318939</v>
      </c>
      <c r="Q17" s="161">
        <v>1.2500000000000001E-2</v>
      </c>
    </row>
    <row r="18" spans="1:17" x14ac:dyDescent="0.35">
      <c r="A18" s="159">
        <v>13</v>
      </c>
      <c r="B18" s="160">
        <v>39204</v>
      </c>
      <c r="C18" s="162">
        <f t="shared" si="0"/>
        <v>1.5042850115216323E-2</v>
      </c>
      <c r="D18" s="160">
        <v>39610</v>
      </c>
      <c r="E18" s="160">
        <f t="shared" si="6"/>
        <v>41861</v>
      </c>
      <c r="F18" s="202">
        <f t="shared" si="1"/>
        <v>1.250483746130031E-2</v>
      </c>
      <c r="G18" s="160"/>
      <c r="H18" s="160">
        <v>41579</v>
      </c>
      <c r="I18" s="162">
        <f t="shared" si="2"/>
        <v>1.904318415763933E-2</v>
      </c>
      <c r="J18" s="160">
        <v>51189</v>
      </c>
      <c r="K18" s="160">
        <f t="shared" si="7"/>
        <v>54098</v>
      </c>
      <c r="L18" s="202">
        <f t="shared" si="3"/>
        <v>1.250233950963878E-2</v>
      </c>
      <c r="M18" s="160"/>
      <c r="N18" s="160">
        <v>60511</v>
      </c>
      <c r="O18" s="162">
        <f t="shared" si="4"/>
        <v>1.1991169682576847E-2</v>
      </c>
      <c r="P18" s="160">
        <f t="shared" si="5"/>
        <v>62288.989307310425</v>
      </c>
      <c r="Q18" s="161">
        <v>1.2500000000000001E-2</v>
      </c>
    </row>
    <row r="19" spans="1:17" x14ac:dyDescent="0.35">
      <c r="A19" s="159">
        <v>14</v>
      </c>
      <c r="B19" s="160">
        <v>39791</v>
      </c>
      <c r="C19" s="162">
        <f t="shared" si="0"/>
        <v>1.4972961942658913E-2</v>
      </c>
      <c r="D19" s="160">
        <v>40106</v>
      </c>
      <c r="E19" s="160">
        <f t="shared" si="6"/>
        <v>42384</v>
      </c>
      <c r="F19" s="202">
        <f t="shared" si="1"/>
        <v>1.2493729246792958E-2</v>
      </c>
      <c r="G19" s="160"/>
      <c r="H19" s="160">
        <v>41911</v>
      </c>
      <c r="I19" s="162">
        <f t="shared" si="2"/>
        <v>7.9848000192404827E-3</v>
      </c>
      <c r="J19" s="160">
        <v>51829</v>
      </c>
      <c r="K19" s="160">
        <f t="shared" si="7"/>
        <v>54774</v>
      </c>
      <c r="L19" s="202">
        <f t="shared" si="3"/>
        <v>1.2495840881363452E-2</v>
      </c>
      <c r="M19" s="160"/>
      <c r="N19" s="160">
        <v>61238</v>
      </c>
      <c r="O19" s="162">
        <f t="shared" si="4"/>
        <v>1.2014344499347226E-2</v>
      </c>
      <c r="P19" s="160">
        <f t="shared" si="5"/>
        <v>63067.601673651807</v>
      </c>
      <c r="Q19" s="161">
        <v>1.2500000000000001E-2</v>
      </c>
    </row>
    <row r="20" spans="1:17" x14ac:dyDescent="0.35">
      <c r="A20" s="159">
        <v>15</v>
      </c>
      <c r="B20" s="160">
        <v>40389</v>
      </c>
      <c r="C20" s="162">
        <f t="shared" si="0"/>
        <v>1.5028524038099067E-2</v>
      </c>
      <c r="D20" s="160">
        <v>40607</v>
      </c>
      <c r="E20" s="160">
        <f t="shared" si="6"/>
        <v>42914</v>
      </c>
      <c r="F20" s="202">
        <f t="shared" si="1"/>
        <v>1.2504718761796905E-2</v>
      </c>
      <c r="G20" s="160"/>
      <c r="H20" s="160">
        <v>42477</v>
      </c>
      <c r="I20" s="162">
        <f t="shared" si="2"/>
        <v>1.3504807807019637E-2</v>
      </c>
      <c r="J20" s="160">
        <v>52477</v>
      </c>
      <c r="K20" s="160">
        <f t="shared" si="7"/>
        <v>55459</v>
      </c>
      <c r="L20" s="202">
        <f t="shared" si="3"/>
        <v>1.2505933472085297E-2</v>
      </c>
      <c r="M20" s="160"/>
      <c r="N20" s="160">
        <v>61972</v>
      </c>
      <c r="O20" s="162">
        <f t="shared" si="4"/>
        <v>1.1986021751200235E-2</v>
      </c>
      <c r="P20" s="160">
        <f t="shared" si="5"/>
        <v>63855.946694572456</v>
      </c>
      <c r="Q20" s="161">
        <v>1.2500000000000001E-2</v>
      </c>
    </row>
    <row r="21" spans="1:17" x14ac:dyDescent="0.35">
      <c r="A21" s="159">
        <v>16</v>
      </c>
      <c r="B21" s="160">
        <v>40993</v>
      </c>
      <c r="C21" s="162">
        <f t="shared" si="0"/>
        <v>1.4954566837505262E-2</v>
      </c>
      <c r="D21" s="160">
        <v>41114</v>
      </c>
      <c r="E21" s="160">
        <f t="shared" si="6"/>
        <v>43450</v>
      </c>
      <c r="F21" s="202">
        <f t="shared" si="1"/>
        <v>1.2490096472013795E-2</v>
      </c>
      <c r="G21" s="160"/>
      <c r="H21" s="160">
        <v>43327</v>
      </c>
      <c r="I21" s="162">
        <f t="shared" si="2"/>
        <v>2.0010829390022834E-2</v>
      </c>
      <c r="J21" s="160">
        <v>53133</v>
      </c>
      <c r="K21" s="160">
        <f t="shared" si="7"/>
        <v>56152</v>
      </c>
      <c r="L21" s="202">
        <f t="shared" si="3"/>
        <v>1.2495717557114264E-2</v>
      </c>
      <c r="M21" s="160"/>
      <c r="N21" s="160">
        <v>62717</v>
      </c>
      <c r="O21" s="162">
        <f t="shared" si="4"/>
        <v>1.2021558123023302E-2</v>
      </c>
      <c r="P21" s="160">
        <f t="shared" si="5"/>
        <v>64654.14602825461</v>
      </c>
      <c r="Q21" s="161">
        <v>1.2500000000000001E-2</v>
      </c>
    </row>
    <row r="22" spans="1:17" x14ac:dyDescent="0.35">
      <c r="A22" s="159">
        <v>17</v>
      </c>
      <c r="B22" s="160">
        <v>41609</v>
      </c>
      <c r="C22" s="162">
        <f t="shared" si="0"/>
        <v>1.5026955821725661E-2</v>
      </c>
      <c r="D22" s="160">
        <v>41627</v>
      </c>
      <c r="E22" s="160">
        <f t="shared" si="6"/>
        <v>43993</v>
      </c>
      <c r="F22" s="202">
        <f t="shared" si="1"/>
        <v>1.2497123130034522E-2</v>
      </c>
      <c r="G22" s="160"/>
      <c r="H22" s="160">
        <v>44193</v>
      </c>
      <c r="I22" s="162">
        <f t="shared" si="2"/>
        <v>1.9987536639970459E-2</v>
      </c>
      <c r="J22" s="160">
        <v>53797</v>
      </c>
      <c r="K22" s="160">
        <f t="shared" si="7"/>
        <v>56854</v>
      </c>
      <c r="L22" s="202">
        <f t="shared" si="3"/>
        <v>1.2501780880467304E-2</v>
      </c>
      <c r="M22" s="160"/>
      <c r="N22" s="160">
        <v>63469</v>
      </c>
      <c r="O22" s="162">
        <f t="shared" si="4"/>
        <v>1.1990369437313648E-2</v>
      </c>
      <c r="P22" s="160">
        <f t="shared" si="5"/>
        <v>65462.322853607795</v>
      </c>
      <c r="Q22" s="161">
        <v>1.2500000000000001E-2</v>
      </c>
    </row>
    <row r="23" spans="1:17" x14ac:dyDescent="0.35">
      <c r="A23" s="159">
        <v>18</v>
      </c>
      <c r="B23" s="160">
        <v>42233</v>
      </c>
      <c r="C23" s="162">
        <f t="shared" si="0"/>
        <v>1.4996755509625322E-2</v>
      </c>
      <c r="D23" s="160">
        <v>42148</v>
      </c>
      <c r="E23" s="160">
        <f t="shared" si="6"/>
        <v>44543</v>
      </c>
      <c r="F23" s="202">
        <f t="shared" si="1"/>
        <v>1.2501988952787944E-2</v>
      </c>
      <c r="G23" s="160"/>
      <c r="H23" s="160">
        <v>45077</v>
      </c>
      <c r="I23" s="162">
        <f t="shared" si="2"/>
        <v>2.0003167922521665E-2</v>
      </c>
      <c r="J23" s="160">
        <v>54470</v>
      </c>
      <c r="K23" s="160">
        <f t="shared" si="7"/>
        <v>57565</v>
      </c>
      <c r="L23" s="202">
        <f t="shared" si="3"/>
        <v>1.2505716396383719E-2</v>
      </c>
      <c r="M23" s="160"/>
      <c r="N23" s="160">
        <v>64738</v>
      </c>
      <c r="O23" s="162">
        <f t="shared" si="4"/>
        <v>1.9994012825158738E-2</v>
      </c>
      <c r="P23" s="160">
        <f t="shared" si="5"/>
        <v>66280.601889277896</v>
      </c>
      <c r="Q23" s="161">
        <v>1.2500000000000001E-2</v>
      </c>
    </row>
    <row r="24" spans="1:17" x14ac:dyDescent="0.35">
      <c r="A24" s="159">
        <v>19</v>
      </c>
      <c r="B24" s="160">
        <v>42867</v>
      </c>
      <c r="C24" s="162">
        <f t="shared" si="0"/>
        <v>1.5011957474013212E-2</v>
      </c>
      <c r="D24" s="160">
        <v>42675</v>
      </c>
      <c r="E24" s="160">
        <f t="shared" si="6"/>
        <v>45100</v>
      </c>
      <c r="F24" s="202">
        <f t="shared" si="1"/>
        <v>1.2504770671036976E-2</v>
      </c>
      <c r="G24" s="160"/>
      <c r="H24" s="160">
        <v>45979</v>
      </c>
      <c r="I24" s="162">
        <f t="shared" si="2"/>
        <v>2.0010204760742729E-2</v>
      </c>
      <c r="J24" s="160">
        <v>55150</v>
      </c>
      <c r="K24" s="160">
        <f t="shared" si="7"/>
        <v>58285</v>
      </c>
      <c r="L24" s="202">
        <f t="shared" si="3"/>
        <v>1.250760010423E-2</v>
      </c>
      <c r="M24" s="160"/>
      <c r="N24" s="160">
        <v>66033</v>
      </c>
      <c r="O24" s="162">
        <f t="shared" si="4"/>
        <v>2.000370725076462E-2</v>
      </c>
      <c r="P24" s="160">
        <f t="shared" si="5"/>
        <v>67109.109412893871</v>
      </c>
      <c r="Q24" s="161">
        <v>1.2500000000000001E-2</v>
      </c>
    </row>
    <row r="25" spans="1:17" x14ac:dyDescent="0.35">
      <c r="A25" s="159">
        <v>20</v>
      </c>
      <c r="B25" s="160">
        <v>43509</v>
      </c>
      <c r="C25" s="162">
        <f t="shared" si="0"/>
        <v>1.4976555392259781E-2</v>
      </c>
      <c r="D25" s="160">
        <v>43209</v>
      </c>
      <c r="E25" s="160">
        <f t="shared" si="6"/>
        <v>45664</v>
      </c>
      <c r="F25" s="202">
        <f t="shared" si="1"/>
        <v>1.2505543237250555E-2</v>
      </c>
      <c r="G25" s="160"/>
      <c r="H25" s="160">
        <v>46899</v>
      </c>
      <c r="I25" s="162">
        <f t="shared" si="2"/>
        <v>2.0009134604928338E-2</v>
      </c>
      <c r="J25" s="160">
        <v>55840</v>
      </c>
      <c r="K25" s="160">
        <f t="shared" si="7"/>
        <v>59014</v>
      </c>
      <c r="L25" s="202">
        <f t="shared" si="3"/>
        <v>1.2507506219438963E-2</v>
      </c>
      <c r="M25" s="160"/>
      <c r="N25" s="160">
        <v>67354</v>
      </c>
      <c r="O25" s="162">
        <f t="shared" si="4"/>
        <v>2.0005148940681176E-2</v>
      </c>
      <c r="P25" s="160">
        <f t="shared" si="5"/>
        <v>67947.973280555045</v>
      </c>
      <c r="Q25" s="161">
        <v>1.2500000000000001E-2</v>
      </c>
    </row>
    <row r="26" spans="1:17" x14ac:dyDescent="0.35">
      <c r="A26" s="159">
        <v>21</v>
      </c>
      <c r="B26" s="160">
        <v>44162</v>
      </c>
      <c r="C26" s="162">
        <f t="shared" si="0"/>
        <v>1.5008389068928268E-2</v>
      </c>
      <c r="D26" s="160">
        <v>43748</v>
      </c>
      <c r="E26" s="160">
        <f t="shared" si="6"/>
        <v>46235</v>
      </c>
      <c r="F26" s="202">
        <f t="shared" si="1"/>
        <v>1.2504379817799579E-2</v>
      </c>
      <c r="G26" s="160"/>
      <c r="H26" s="160">
        <v>47837</v>
      </c>
      <c r="I26" s="162">
        <f t="shared" si="2"/>
        <v>2.0000426448325125E-2</v>
      </c>
      <c r="J26" s="160">
        <v>56538</v>
      </c>
      <c r="K26" s="160">
        <f t="shared" si="7"/>
        <v>59752</v>
      </c>
      <c r="L26" s="202">
        <f t="shared" si="3"/>
        <v>1.2505507167790694E-2</v>
      </c>
      <c r="M26" s="160"/>
      <c r="N26" s="160">
        <v>68701</v>
      </c>
      <c r="O26" s="162">
        <f t="shared" si="4"/>
        <v>1.9998812245746355E-2</v>
      </c>
      <c r="P26" s="160">
        <f t="shared" si="5"/>
        <v>68797.322946561981</v>
      </c>
      <c r="Q26" s="161">
        <v>1.2500000000000001E-2</v>
      </c>
    </row>
    <row r="27" spans="1:17" x14ac:dyDescent="0.35">
      <c r="A27" s="159">
        <v>22</v>
      </c>
      <c r="B27" s="160">
        <v>44375</v>
      </c>
      <c r="C27" s="162">
        <f t="shared" si="0"/>
        <v>4.8231511254019296E-3</v>
      </c>
      <c r="D27" s="160">
        <v>44295</v>
      </c>
      <c r="E27" s="160">
        <f t="shared" si="6"/>
        <v>46813</v>
      </c>
      <c r="F27" s="202">
        <f t="shared" si="1"/>
        <v>1.2501351789769655E-2</v>
      </c>
      <c r="G27" s="160"/>
      <c r="H27" s="160">
        <v>48793</v>
      </c>
      <c r="I27" s="162">
        <f t="shared" si="2"/>
        <v>1.998453080251688E-2</v>
      </c>
      <c r="J27" s="160">
        <v>57245</v>
      </c>
      <c r="K27" s="160">
        <f t="shared" si="7"/>
        <v>60499</v>
      </c>
      <c r="L27" s="202">
        <f t="shared" si="3"/>
        <v>1.2501673584147811E-2</v>
      </c>
      <c r="M27" s="160"/>
      <c r="N27" s="160">
        <v>70075</v>
      </c>
      <c r="O27" s="162">
        <f t="shared" si="4"/>
        <v>1.9999708883422368E-2</v>
      </c>
      <c r="P27" s="160">
        <f t="shared" si="5"/>
        <v>69657.289483394008</v>
      </c>
      <c r="Q27" s="161">
        <v>1.2500000000000001E-2</v>
      </c>
    </row>
    <row r="28" spans="1:17" x14ac:dyDescent="0.35">
      <c r="A28" s="159">
        <v>23</v>
      </c>
      <c r="B28" s="160">
        <v>45262</v>
      </c>
      <c r="C28" s="162">
        <f t="shared" si="0"/>
        <v>1.9988732394366198E-2</v>
      </c>
      <c r="D28" s="160">
        <v>44849</v>
      </c>
      <c r="E28" s="160">
        <f t="shared" si="6"/>
        <v>47398</v>
      </c>
      <c r="F28" s="202">
        <f t="shared" si="1"/>
        <v>1.2496528742016106E-2</v>
      </c>
      <c r="G28" s="160"/>
      <c r="H28" s="160">
        <v>49769</v>
      </c>
      <c r="I28" s="162">
        <f t="shared" si="2"/>
        <v>2.0002869264033777E-2</v>
      </c>
      <c r="J28" s="160">
        <v>57960</v>
      </c>
      <c r="K28" s="160">
        <f t="shared" si="7"/>
        <v>61255</v>
      </c>
      <c r="L28" s="202">
        <f t="shared" si="3"/>
        <v>1.2496074315277939E-2</v>
      </c>
      <c r="M28" s="160"/>
      <c r="N28" s="160">
        <v>71476</v>
      </c>
      <c r="O28" s="162">
        <f t="shared" si="4"/>
        <v>1.9992864787727434E-2</v>
      </c>
      <c r="P28" s="160">
        <f t="shared" si="5"/>
        <v>70528.005601936427</v>
      </c>
      <c r="Q28" s="161">
        <v>1.2500000000000001E-2</v>
      </c>
    </row>
    <row r="29" spans="1:17" x14ac:dyDescent="0.35">
      <c r="A29" s="159">
        <v>24</v>
      </c>
      <c r="B29" s="160">
        <v>46167</v>
      </c>
      <c r="C29" s="162">
        <f t="shared" si="0"/>
        <v>1.9994697538774246E-2</v>
      </c>
      <c r="D29" s="160">
        <v>45409</v>
      </c>
      <c r="E29" s="160">
        <f t="shared" si="6"/>
        <v>47990</v>
      </c>
      <c r="F29" s="202">
        <f t="shared" si="1"/>
        <v>1.2489978480104646E-2</v>
      </c>
      <c r="G29" s="160"/>
      <c r="H29" s="160">
        <v>50765</v>
      </c>
      <c r="I29" s="162">
        <f t="shared" si="2"/>
        <v>2.0012457553899014E-2</v>
      </c>
      <c r="J29" s="160">
        <v>58685</v>
      </c>
      <c r="K29" s="160">
        <f t="shared" si="7"/>
        <v>62021</v>
      </c>
      <c r="L29" s="202">
        <f t="shared" si="3"/>
        <v>1.2505101624357196E-2</v>
      </c>
      <c r="M29" s="160"/>
      <c r="N29" s="160">
        <v>72905</v>
      </c>
      <c r="O29" s="162">
        <f t="shared" si="4"/>
        <v>1.9992724830712408E-2</v>
      </c>
      <c r="P29" s="160">
        <f t="shared" si="5"/>
        <v>71409.605671960628</v>
      </c>
      <c r="Q29" s="161">
        <v>1.2500000000000001E-2</v>
      </c>
    </row>
    <row r="30" spans="1:17" x14ac:dyDescent="0.35">
      <c r="A30" s="159">
        <v>25</v>
      </c>
      <c r="B30" s="160">
        <v>47147</v>
      </c>
      <c r="C30" s="162">
        <f t="shared" si="0"/>
        <v>2.122728355751944E-2</v>
      </c>
      <c r="D30" s="160">
        <v>45977</v>
      </c>
      <c r="E30" s="160">
        <f t="shared" si="6"/>
        <v>48590</v>
      </c>
      <c r="F30" s="202">
        <f t="shared" si="1"/>
        <v>1.2502604709314441E-2</v>
      </c>
      <c r="G30" s="160"/>
      <c r="H30" s="160">
        <v>51780</v>
      </c>
      <c r="I30" s="162">
        <f t="shared" si="2"/>
        <v>1.9994090416625629E-2</v>
      </c>
      <c r="J30" s="160">
        <v>59418</v>
      </c>
      <c r="K30" s="160">
        <f t="shared" si="7"/>
        <v>62796</v>
      </c>
      <c r="L30" s="202">
        <f t="shared" si="3"/>
        <v>1.2495767562599765E-2</v>
      </c>
      <c r="M30" s="160"/>
      <c r="N30" s="160">
        <v>74364</v>
      </c>
      <c r="O30" s="162">
        <f t="shared" si="4"/>
        <v>2.0012344832316026E-2</v>
      </c>
      <c r="P30" s="160">
        <f t="shared" si="5"/>
        <v>72302.22574286013</v>
      </c>
      <c r="Q30" s="161">
        <v>1.2500000000000001E-2</v>
      </c>
    </row>
    <row r="31" spans="1:17" x14ac:dyDescent="0.35">
      <c r="A31" s="159">
        <v>26</v>
      </c>
      <c r="B31" s="160">
        <v>48032</v>
      </c>
      <c r="C31" s="162">
        <f t="shared" si="0"/>
        <v>1.8771077693172419E-2</v>
      </c>
      <c r="D31" s="160">
        <v>46552</v>
      </c>
      <c r="E31" s="160">
        <f t="shared" si="6"/>
        <v>49197</v>
      </c>
      <c r="F31" s="202">
        <f t="shared" si="1"/>
        <v>1.2492282362626055E-2</v>
      </c>
      <c r="G31" s="160"/>
      <c r="H31" s="160">
        <v>52815</v>
      </c>
      <c r="I31" s="162">
        <f t="shared" si="2"/>
        <v>1.9988412514484358E-2</v>
      </c>
      <c r="J31" s="160">
        <v>60161</v>
      </c>
      <c r="K31" s="160">
        <f t="shared" si="7"/>
        <v>63581</v>
      </c>
      <c r="L31" s="202">
        <f t="shared" si="3"/>
        <v>1.2500796229059176E-2</v>
      </c>
      <c r="M31" s="160"/>
      <c r="N31" s="160">
        <v>75851</v>
      </c>
      <c r="O31" s="162">
        <f t="shared" si="4"/>
        <v>1.9996234737238449E-2</v>
      </c>
      <c r="P31" s="160">
        <f t="shared" si="5"/>
        <v>73206.003564645885</v>
      </c>
      <c r="Q31" s="161">
        <v>1.2500000000000001E-2</v>
      </c>
    </row>
    <row r="32" spans="1:17" x14ac:dyDescent="0.35">
      <c r="A32" s="159">
        <v>27</v>
      </c>
      <c r="B32" s="160">
        <v>48994</v>
      </c>
      <c r="C32" s="162">
        <f t="shared" si="0"/>
        <v>2.0028314457028646E-2</v>
      </c>
      <c r="D32" s="160">
        <v>47133</v>
      </c>
      <c r="E32" s="160">
        <f t="shared" si="6"/>
        <v>49812</v>
      </c>
      <c r="F32" s="202">
        <f t="shared" si="1"/>
        <v>1.2500762241600098E-2</v>
      </c>
      <c r="G32" s="160"/>
      <c r="H32" s="160">
        <v>53872</v>
      </c>
      <c r="I32" s="162">
        <f t="shared" si="2"/>
        <v>2.0013253810470512E-2</v>
      </c>
      <c r="J32" s="160">
        <v>60913</v>
      </c>
      <c r="K32" s="160">
        <f t="shared" si="7"/>
        <v>64376</v>
      </c>
      <c r="L32" s="202">
        <f t="shared" si="3"/>
        <v>1.2503735392648747E-2</v>
      </c>
      <c r="M32" s="160"/>
      <c r="N32" s="160">
        <v>77368</v>
      </c>
      <c r="O32" s="162">
        <f t="shared" si="4"/>
        <v>1.999973632516381E-2</v>
      </c>
      <c r="P32" s="160">
        <f t="shared" si="5"/>
        <v>74121.078609203963</v>
      </c>
      <c r="Q32" s="161">
        <v>1.2500000000000001E-2</v>
      </c>
    </row>
    <row r="33" spans="1:17" x14ac:dyDescent="0.35">
      <c r="A33" s="159">
        <v>28</v>
      </c>
      <c r="B33" s="160">
        <v>49973</v>
      </c>
      <c r="C33" s="162">
        <f t="shared" si="0"/>
        <v>1.9982038616973508E-2</v>
      </c>
      <c r="D33" s="160">
        <v>47723</v>
      </c>
      <c r="E33" s="160">
        <f t="shared" si="6"/>
        <v>50435</v>
      </c>
      <c r="F33" s="202">
        <f t="shared" si="1"/>
        <v>1.2507026419336705E-2</v>
      </c>
      <c r="G33" s="160"/>
      <c r="H33" s="160">
        <v>54949</v>
      </c>
      <c r="I33" s="162">
        <f t="shared" si="2"/>
        <v>1.9991832491832492E-2</v>
      </c>
      <c r="J33" s="160">
        <v>61674</v>
      </c>
      <c r="K33" s="160">
        <f t="shared" si="7"/>
        <v>65181</v>
      </c>
      <c r="L33" s="202">
        <f t="shared" si="3"/>
        <v>1.2504660121784516E-2</v>
      </c>
      <c r="M33" s="160"/>
      <c r="N33" s="160">
        <v>78916</v>
      </c>
      <c r="O33" s="162">
        <f t="shared" si="4"/>
        <v>2.0008272153862063E-2</v>
      </c>
      <c r="P33" s="160">
        <f t="shared" si="5"/>
        <v>75047.59209181901</v>
      </c>
      <c r="Q33" s="161">
        <v>1.2500000000000001E-2</v>
      </c>
    </row>
    <row r="34" spans="1:17" x14ac:dyDescent="0.35">
      <c r="A34" s="159">
        <v>29</v>
      </c>
      <c r="B34" s="160">
        <v>50973</v>
      </c>
      <c r="C34" s="162">
        <f t="shared" si="0"/>
        <v>2.0010805835150983E-2</v>
      </c>
      <c r="D34" s="160">
        <v>48319</v>
      </c>
      <c r="E34" s="160">
        <f t="shared" si="6"/>
        <v>51065</v>
      </c>
      <c r="F34" s="202">
        <f t="shared" si="1"/>
        <v>1.2491325468424705E-2</v>
      </c>
      <c r="G34" s="160"/>
      <c r="H34" s="160">
        <v>56048</v>
      </c>
      <c r="I34" s="162">
        <f t="shared" si="2"/>
        <v>2.0000363973866675E-2</v>
      </c>
      <c r="J34" s="160">
        <v>62445</v>
      </c>
      <c r="K34" s="160">
        <f t="shared" si="7"/>
        <v>65996</v>
      </c>
      <c r="L34" s="202">
        <f t="shared" si="3"/>
        <v>1.2503643699851184E-2</v>
      </c>
      <c r="M34" s="160"/>
      <c r="N34" s="160">
        <v>80494</v>
      </c>
      <c r="O34" s="162">
        <f t="shared" si="4"/>
        <v>1.9995945055502052E-2</v>
      </c>
      <c r="P34" s="160">
        <f t="shared" si="5"/>
        <v>75985.686992966745</v>
      </c>
      <c r="Q34" s="161">
        <v>1.2500000000000001E-2</v>
      </c>
    </row>
    <row r="35" spans="1:17" x14ac:dyDescent="0.35">
      <c r="A35" s="159">
        <v>30</v>
      </c>
      <c r="B35" s="160">
        <v>51991</v>
      </c>
      <c r="C35" s="162">
        <f t="shared" si="0"/>
        <v>1.9971357385282405E-2</v>
      </c>
      <c r="D35" s="160">
        <v>48923</v>
      </c>
      <c r="E35" s="160">
        <f t="shared" si="6"/>
        <v>51703</v>
      </c>
      <c r="F35" s="202">
        <f t="shared" si="1"/>
        <v>1.2493880348575345E-2</v>
      </c>
      <c r="G35" s="160"/>
      <c r="H35" s="160">
        <v>57169</v>
      </c>
      <c r="I35" s="162">
        <f t="shared" si="2"/>
        <v>2.0000713673993718E-2</v>
      </c>
      <c r="J35" s="160">
        <v>63226</v>
      </c>
      <c r="K35" s="160">
        <f t="shared" si="7"/>
        <v>66821</v>
      </c>
      <c r="L35" s="202">
        <f t="shared" si="3"/>
        <v>1.2500757621674042E-2</v>
      </c>
      <c r="M35" s="160"/>
      <c r="N35" s="160">
        <v>82103</v>
      </c>
      <c r="O35" s="162">
        <f t="shared" si="4"/>
        <v>1.9989067508137254E-2</v>
      </c>
      <c r="P35" s="160">
        <f t="shared" si="5"/>
        <v>76935.50808037883</v>
      </c>
      <c r="Q35" s="161">
        <v>1.2500000000000001E-2</v>
      </c>
    </row>
    <row r="36" spans="1:17" x14ac:dyDescent="0.35">
      <c r="A36" s="163"/>
      <c r="B36" s="164" t="s">
        <v>73</v>
      </c>
      <c r="C36" s="164"/>
      <c r="D36" s="165" t="s">
        <v>79</v>
      </c>
      <c r="E36" s="165" t="s">
        <v>79</v>
      </c>
      <c r="F36" s="165"/>
      <c r="G36" s="164"/>
      <c r="H36" s="164" t="s">
        <v>73</v>
      </c>
      <c r="I36" s="164"/>
      <c r="J36" s="165" t="s">
        <v>79</v>
      </c>
      <c r="K36" s="165" t="s">
        <v>79</v>
      </c>
      <c r="L36" s="165"/>
      <c r="M36" s="166"/>
      <c r="N36" s="164" t="s">
        <v>73</v>
      </c>
      <c r="O36" s="164"/>
      <c r="P36" s="165" t="s">
        <v>79</v>
      </c>
      <c r="Q36" s="164"/>
    </row>
    <row r="37" spans="1:17" x14ac:dyDescent="0.35">
      <c r="A37" s="55"/>
      <c r="B37" s="55"/>
      <c r="C37" s="55"/>
      <c r="D37" s="55"/>
      <c r="E37" s="55"/>
      <c r="F37" s="55"/>
      <c r="G37" s="55"/>
      <c r="H37" s="106"/>
      <c r="I37" s="106"/>
      <c r="J37" s="107"/>
      <c r="K37" s="107"/>
      <c r="L37" s="107"/>
      <c r="M37" s="107"/>
      <c r="N37" s="107"/>
      <c r="O37" s="107"/>
      <c r="P37" s="55"/>
      <c r="Q37" s="55"/>
    </row>
    <row r="38" spans="1:17" x14ac:dyDescent="0.35">
      <c r="A38" s="55"/>
      <c r="B38" s="58"/>
      <c r="C38" s="58"/>
      <c r="D38" s="55"/>
      <c r="E38" s="55"/>
      <c r="F38" s="55"/>
      <c r="G38" s="55"/>
      <c r="H38" s="58"/>
      <c r="I38" s="58"/>
      <c r="J38" s="107"/>
      <c r="K38" s="107"/>
      <c r="L38" s="107"/>
      <c r="M38" s="107"/>
      <c r="N38" s="58"/>
      <c r="O38" s="58"/>
      <c r="P38" s="55"/>
      <c r="Q38" s="55"/>
    </row>
    <row r="39" spans="1:17" x14ac:dyDescent="0.35">
      <c r="A39" s="55"/>
      <c r="B39" s="55"/>
      <c r="C39" s="55"/>
      <c r="D39" s="55"/>
      <c r="E39" s="55"/>
      <c r="F39" s="55"/>
      <c r="G39" s="55"/>
      <c r="H39" s="106"/>
      <c r="I39" s="106"/>
      <c r="J39" s="107"/>
      <c r="K39" s="107"/>
      <c r="L39" s="107"/>
      <c r="M39" s="107"/>
      <c r="N39" s="107"/>
      <c r="O39" s="107"/>
      <c r="P39" s="55"/>
      <c r="Q39" s="55"/>
    </row>
    <row r="40" spans="1:17" x14ac:dyDescent="0.35">
      <c r="A40" s="55"/>
      <c r="B40" s="55"/>
      <c r="C40" s="55"/>
      <c r="D40" s="55"/>
      <c r="E40" s="55"/>
      <c r="F40" s="55"/>
      <c r="G40" s="55"/>
      <c r="H40" s="106"/>
      <c r="I40" s="106"/>
      <c r="J40" s="107"/>
      <c r="K40" s="107"/>
      <c r="L40" s="107"/>
      <c r="M40" s="107"/>
      <c r="N40" s="107"/>
      <c r="O40" s="107"/>
      <c r="P40" s="55"/>
      <c r="Q40" s="55"/>
    </row>
    <row r="41" spans="1:17" x14ac:dyDescent="0.35">
      <c r="A41" s="55"/>
      <c r="B41" s="55"/>
      <c r="C41" s="55"/>
      <c r="D41" s="55"/>
      <c r="E41" s="55"/>
      <c r="F41" s="55"/>
      <c r="G41" s="55"/>
      <c r="H41" s="106"/>
      <c r="I41" s="106"/>
      <c r="J41" s="107"/>
      <c r="K41" s="107"/>
      <c r="L41" s="107"/>
      <c r="M41" s="107"/>
      <c r="N41" s="107"/>
      <c r="O41" s="107"/>
      <c r="P41" s="55"/>
      <c r="Q41" s="55"/>
    </row>
    <row r="42" spans="1:17" x14ac:dyDescent="0.3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</row>
    <row r="43" spans="1:17" x14ac:dyDescent="0.3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</row>
    <row r="44" spans="1:17" x14ac:dyDescent="0.3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</row>
    <row r="45" spans="1:17" x14ac:dyDescent="0.3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</row>
    <row r="46" spans="1:17" x14ac:dyDescent="0.3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</row>
    <row r="47" spans="1:17" x14ac:dyDescent="0.3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</row>
    <row r="48" spans="1:17" x14ac:dyDescent="0.3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</row>
    <row r="49" spans="1:17" x14ac:dyDescent="0.3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</row>
    <row r="50" spans="1:17" x14ac:dyDescent="0.3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</row>
    <row r="51" spans="1:17" x14ac:dyDescent="0.3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</row>
    <row r="52" spans="1:17" x14ac:dyDescent="0.3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</row>
  </sheetData>
  <mergeCells count="6">
    <mergeCell ref="A1:L1"/>
    <mergeCell ref="A2:A3"/>
    <mergeCell ref="N2:P3"/>
    <mergeCell ref="Q2:Q3"/>
    <mergeCell ref="J2:L3"/>
    <mergeCell ref="D2:F3"/>
  </mergeCells>
  <printOptions horizontalCentered="1"/>
  <pageMargins left="0.25" right="0.25" top="0.75" bottom="0.75" header="0.3" footer="0.3"/>
  <pageSetup scale="8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47"/>
  <sheetViews>
    <sheetView workbookViewId="0">
      <selection activeCell="F19" sqref="F19"/>
    </sheetView>
  </sheetViews>
  <sheetFormatPr defaultRowHeight="14.5" x14ac:dyDescent="0.35"/>
  <cols>
    <col min="1" max="1" width="5.54296875" customWidth="1"/>
    <col min="2" max="2" width="12.7265625" hidden="1" customWidth="1"/>
    <col min="3" max="3" width="11.453125" hidden="1" customWidth="1"/>
    <col min="4" max="4" width="14.26953125" customWidth="1"/>
    <col min="5" max="5" width="10.54296875" customWidth="1"/>
    <col min="6" max="6" width="12.54296875" customWidth="1"/>
  </cols>
  <sheetData>
    <row r="1" spans="1:10" ht="15" customHeight="1" x14ac:dyDescent="0.35">
      <c r="A1" s="269" t="s">
        <v>7</v>
      </c>
      <c r="B1" s="269"/>
      <c r="C1" s="269"/>
      <c r="D1" s="269"/>
      <c r="E1" s="269"/>
      <c r="F1" s="269"/>
      <c r="G1" s="269"/>
      <c r="H1" s="55"/>
      <c r="I1" s="55"/>
      <c r="J1" s="55"/>
    </row>
    <row r="2" spans="1:10" ht="14.25" customHeight="1" x14ac:dyDescent="0.35">
      <c r="A2" s="270" t="s">
        <v>53</v>
      </c>
      <c r="B2" s="270"/>
      <c r="C2" s="270"/>
      <c r="D2" s="270"/>
      <c r="E2" s="270"/>
      <c r="F2" s="270"/>
      <c r="G2" s="270"/>
      <c r="H2" s="55"/>
      <c r="I2" s="55"/>
      <c r="J2" s="55"/>
    </row>
    <row r="3" spans="1:10" x14ac:dyDescent="0.35">
      <c r="A3" s="270"/>
      <c r="B3" s="270"/>
      <c r="C3" s="270"/>
      <c r="D3" s="270"/>
      <c r="E3" s="270"/>
      <c r="F3" s="270"/>
      <c r="G3" s="270"/>
      <c r="H3" s="55"/>
      <c r="I3" s="55"/>
      <c r="J3" s="55"/>
    </row>
    <row r="4" spans="1:10" x14ac:dyDescent="0.35">
      <c r="A4" s="109" t="s">
        <v>8</v>
      </c>
      <c r="B4" s="111" t="s">
        <v>9</v>
      </c>
      <c r="C4" s="111" t="s">
        <v>57</v>
      </c>
      <c r="D4" s="97" t="s">
        <v>84</v>
      </c>
      <c r="E4" s="97" t="s">
        <v>86</v>
      </c>
      <c r="F4" s="56" t="s">
        <v>91</v>
      </c>
      <c r="G4" s="56" t="s">
        <v>102</v>
      </c>
      <c r="H4" s="55"/>
      <c r="I4" s="55"/>
      <c r="J4" s="55"/>
    </row>
    <row r="5" spans="1:10" x14ac:dyDescent="0.35">
      <c r="A5" s="72">
        <v>0</v>
      </c>
      <c r="B5" s="74">
        <v>52380</v>
      </c>
      <c r="C5" s="74"/>
      <c r="D5" s="75">
        <v>54963</v>
      </c>
      <c r="E5" s="76"/>
      <c r="F5" s="57">
        <f>ROUND(58810/1.0125,0)</f>
        <v>58084</v>
      </c>
      <c r="G5" s="55"/>
      <c r="H5" s="55"/>
      <c r="I5" s="55"/>
      <c r="J5" s="55"/>
    </row>
    <row r="6" spans="1:10" x14ac:dyDescent="0.35">
      <c r="A6" s="72">
        <v>1</v>
      </c>
      <c r="B6" s="74">
        <v>53412</v>
      </c>
      <c r="C6" s="3">
        <f>(B6-B5)/B5</f>
        <v>1.970217640320733E-2</v>
      </c>
      <c r="D6" s="75">
        <v>55650</v>
      </c>
      <c r="E6" s="76">
        <v>1.2500000000000001E-2</v>
      </c>
      <c r="F6" s="57">
        <f>ROUND(D5*1.07,0)</f>
        <v>58810</v>
      </c>
      <c r="G6" s="23">
        <f>(F6-F5)/F5</f>
        <v>1.249913917774258E-2</v>
      </c>
      <c r="H6" s="55"/>
      <c r="I6" s="55"/>
      <c r="J6" s="55"/>
    </row>
    <row r="7" spans="1:10" x14ac:dyDescent="0.35">
      <c r="A7" s="72">
        <v>2</v>
      </c>
      <c r="B7" s="74">
        <v>55513</v>
      </c>
      <c r="C7" s="3">
        <f t="shared" ref="C7:C35" si="0">(B7-B6)/B6</f>
        <v>3.9335729798547145E-2</v>
      </c>
      <c r="D7" s="75">
        <v>56346</v>
      </c>
      <c r="E7" s="76">
        <v>1.2500000000000001E-2</v>
      </c>
      <c r="F7" s="57">
        <f>ROUND(F6*1.0125,0)</f>
        <v>59545</v>
      </c>
      <c r="G7" s="23">
        <f t="shared" ref="G7:G35" si="1">(F7-F6)/F6</f>
        <v>1.2497874511137562E-2</v>
      </c>
      <c r="H7" s="55"/>
      <c r="I7" s="55"/>
      <c r="J7" s="55"/>
    </row>
    <row r="8" spans="1:10" x14ac:dyDescent="0.35">
      <c r="A8" s="72">
        <v>3</v>
      </c>
      <c r="B8" s="74">
        <v>57669</v>
      </c>
      <c r="C8" s="3">
        <f t="shared" si="0"/>
        <v>3.883774971628267E-2</v>
      </c>
      <c r="D8" s="77">
        <v>57051</v>
      </c>
      <c r="E8" s="76">
        <v>1.2500000000000001E-2</v>
      </c>
      <c r="F8" s="57">
        <f t="shared" ref="F8:F35" si="2">ROUND(F7*1.0125,0)</f>
        <v>60289</v>
      </c>
      <c r="G8" s="23">
        <f t="shared" si="1"/>
        <v>1.2494751868334873E-2</v>
      </c>
      <c r="H8" s="55"/>
      <c r="I8" s="55"/>
      <c r="J8" s="55"/>
    </row>
    <row r="9" spans="1:10" x14ac:dyDescent="0.35">
      <c r="A9" s="72">
        <v>4</v>
      </c>
      <c r="B9" s="74">
        <v>58995</v>
      </c>
      <c r="C9" s="3">
        <f t="shared" si="0"/>
        <v>2.2993289288872704E-2</v>
      </c>
      <c r="D9" s="77">
        <v>57764</v>
      </c>
      <c r="E9" s="76">
        <v>1.2500000000000001E-2</v>
      </c>
      <c r="F9" s="57">
        <f t="shared" si="2"/>
        <v>61043</v>
      </c>
      <c r="G9" s="23">
        <f t="shared" si="1"/>
        <v>1.2506427374811325E-2</v>
      </c>
      <c r="J9" s="55"/>
    </row>
    <row r="10" spans="1:10" x14ac:dyDescent="0.35">
      <c r="A10" s="127">
        <v>5</v>
      </c>
      <c r="B10" s="74">
        <v>60319</v>
      </c>
      <c r="C10" s="3">
        <f t="shared" si="0"/>
        <v>2.2442579879650818E-2</v>
      </c>
      <c r="D10" s="77">
        <v>58486</v>
      </c>
      <c r="E10" s="76">
        <v>1.2500000000000001E-2</v>
      </c>
      <c r="F10" s="57">
        <f t="shared" si="2"/>
        <v>61806</v>
      </c>
      <c r="G10" s="23">
        <f t="shared" si="1"/>
        <v>1.2499385678947627E-2</v>
      </c>
      <c r="J10" s="55"/>
    </row>
    <row r="11" spans="1:10" x14ac:dyDescent="0.35">
      <c r="A11" s="127">
        <v>6</v>
      </c>
      <c r="B11" s="74">
        <v>61645</v>
      </c>
      <c r="C11" s="3">
        <f t="shared" si="0"/>
        <v>2.1983123062384986E-2</v>
      </c>
      <c r="D11" s="77">
        <v>59217</v>
      </c>
      <c r="E11" s="76">
        <v>1.2500000000000001E-2</v>
      </c>
      <c r="F11" s="57">
        <f t="shared" si="2"/>
        <v>62579</v>
      </c>
      <c r="G11" s="23">
        <f t="shared" si="1"/>
        <v>1.2506876355046435E-2</v>
      </c>
      <c r="J11" s="55"/>
    </row>
    <row r="12" spans="1:10" x14ac:dyDescent="0.35">
      <c r="A12" s="72">
        <v>7</v>
      </c>
      <c r="B12" s="74">
        <v>62967</v>
      </c>
      <c r="C12" s="3">
        <f t="shared" si="0"/>
        <v>2.1445372698515694E-2</v>
      </c>
      <c r="D12" s="77">
        <v>59957</v>
      </c>
      <c r="E12" s="76">
        <v>1.2500000000000001E-2</v>
      </c>
      <c r="F12" s="57">
        <f t="shared" si="2"/>
        <v>63361</v>
      </c>
      <c r="G12" s="23">
        <f t="shared" si="1"/>
        <v>1.249620479713642E-2</v>
      </c>
      <c r="J12" s="55"/>
    </row>
    <row r="13" spans="1:10" x14ac:dyDescent="0.35">
      <c r="A13" s="72">
        <v>8</v>
      </c>
      <c r="B13" s="74">
        <v>64294</v>
      </c>
      <c r="C13" s="3">
        <f t="shared" si="0"/>
        <v>2.1074531103593946E-2</v>
      </c>
      <c r="D13" s="77">
        <v>60707</v>
      </c>
      <c r="E13" s="76">
        <v>1.2500000000000001E-2</v>
      </c>
      <c r="F13" s="57">
        <f t="shared" si="2"/>
        <v>64153</v>
      </c>
      <c r="G13" s="23">
        <f t="shared" si="1"/>
        <v>1.2499802717760137E-2</v>
      </c>
      <c r="J13" s="55"/>
    </row>
    <row r="14" spans="1:10" x14ac:dyDescent="0.35">
      <c r="A14" s="72">
        <v>9</v>
      </c>
      <c r="B14" s="74">
        <v>65614</v>
      </c>
      <c r="C14" s="3">
        <f t="shared" si="0"/>
        <v>2.0530687155877688E-2</v>
      </c>
      <c r="D14" s="77">
        <v>61466</v>
      </c>
      <c r="E14" s="76">
        <v>1.2500000000000001E-2</v>
      </c>
      <c r="F14" s="57">
        <f t="shared" si="2"/>
        <v>64955</v>
      </c>
      <c r="G14" s="23">
        <f t="shared" si="1"/>
        <v>1.2501363926862345E-2</v>
      </c>
      <c r="H14" s="55"/>
      <c r="I14" s="55"/>
      <c r="J14" s="55"/>
    </row>
    <row r="15" spans="1:10" x14ac:dyDescent="0.35">
      <c r="A15" s="72">
        <v>10</v>
      </c>
      <c r="B15" s="74">
        <v>66941</v>
      </c>
      <c r="C15" s="3">
        <f t="shared" si="0"/>
        <v>2.0224342365958485E-2</v>
      </c>
      <c r="D15" s="77">
        <v>62235</v>
      </c>
      <c r="E15" s="76">
        <v>1.2500000000000001E-2</v>
      </c>
      <c r="F15" s="57">
        <f t="shared" si="2"/>
        <v>65767</v>
      </c>
      <c r="G15" s="23">
        <f t="shared" si="1"/>
        <v>1.2500962204603186E-2</v>
      </c>
      <c r="H15" s="55"/>
      <c r="I15" s="55"/>
      <c r="J15" s="55"/>
    </row>
    <row r="16" spans="1:10" x14ac:dyDescent="0.35">
      <c r="A16" s="72">
        <v>11</v>
      </c>
      <c r="B16" s="74">
        <v>68268</v>
      </c>
      <c r="C16" s="3">
        <f t="shared" si="0"/>
        <v>1.9823426599542882E-2</v>
      </c>
      <c r="D16" s="77">
        <v>63013</v>
      </c>
      <c r="E16" s="76">
        <v>1.2500000000000001E-2</v>
      </c>
      <c r="F16" s="57">
        <f t="shared" si="2"/>
        <v>66589</v>
      </c>
      <c r="G16" s="23">
        <f t="shared" si="1"/>
        <v>1.2498669545516749E-2</v>
      </c>
      <c r="H16" s="55"/>
      <c r="I16" s="55"/>
      <c r="J16" s="55"/>
    </row>
    <row r="17" spans="1:10" x14ac:dyDescent="0.35">
      <c r="A17" s="72">
        <v>12</v>
      </c>
      <c r="B17" s="74">
        <v>69589</v>
      </c>
      <c r="C17" s="3">
        <f t="shared" si="0"/>
        <v>1.9350208003749928E-2</v>
      </c>
      <c r="D17" s="77">
        <v>63800</v>
      </c>
      <c r="E17" s="76">
        <v>1.2500000000000001E-2</v>
      </c>
      <c r="F17" s="57">
        <f t="shared" si="2"/>
        <v>67421</v>
      </c>
      <c r="G17" s="23">
        <f t="shared" si="1"/>
        <v>1.2494556157923982E-2</v>
      </c>
      <c r="H17" s="55"/>
      <c r="I17" s="55"/>
      <c r="J17" s="55"/>
    </row>
    <row r="18" spans="1:10" x14ac:dyDescent="0.35">
      <c r="A18" s="72">
        <v>13</v>
      </c>
      <c r="B18" s="74">
        <v>70913</v>
      </c>
      <c r="C18" s="3">
        <f t="shared" si="0"/>
        <v>1.9025995487792612E-2</v>
      </c>
      <c r="D18" s="77">
        <v>64598</v>
      </c>
      <c r="E18" s="76">
        <v>1.2500000000000001E-2</v>
      </c>
      <c r="F18" s="57">
        <f t="shared" si="2"/>
        <v>68264</v>
      </c>
      <c r="G18" s="23">
        <f t="shared" si="1"/>
        <v>1.2503522641313537E-2</v>
      </c>
      <c r="H18" s="55"/>
      <c r="I18" s="55"/>
      <c r="J18" s="55"/>
    </row>
    <row r="19" spans="1:10" x14ac:dyDescent="0.35">
      <c r="A19" s="72">
        <v>14</v>
      </c>
      <c r="B19" s="74">
        <v>72238</v>
      </c>
      <c r="C19" s="3">
        <f t="shared" si="0"/>
        <v>1.8684867372696121E-2</v>
      </c>
      <c r="D19" s="77">
        <v>65406</v>
      </c>
      <c r="E19" s="76">
        <v>1.2500000000000001E-2</v>
      </c>
      <c r="F19" s="57">
        <f t="shared" si="2"/>
        <v>69117</v>
      </c>
      <c r="G19" s="23">
        <f t="shared" si="1"/>
        <v>1.2495605297081918E-2</v>
      </c>
      <c r="H19" s="55"/>
      <c r="I19" s="55"/>
      <c r="J19" s="55"/>
    </row>
    <row r="20" spans="1:10" x14ac:dyDescent="0.35">
      <c r="A20" s="72">
        <v>15</v>
      </c>
      <c r="B20" s="74">
        <v>76315</v>
      </c>
      <c r="C20" s="3">
        <f t="shared" si="0"/>
        <v>5.6438439602425318E-2</v>
      </c>
      <c r="D20" s="77">
        <v>66224</v>
      </c>
      <c r="E20" s="76">
        <v>1.2500000000000001E-2</v>
      </c>
      <c r="F20" s="57">
        <f t="shared" si="2"/>
        <v>69981</v>
      </c>
      <c r="G20" s="23">
        <f t="shared" si="1"/>
        <v>1.2500542558270758E-2</v>
      </c>
      <c r="H20" s="55"/>
      <c r="I20" s="55"/>
      <c r="J20" s="55"/>
    </row>
    <row r="21" spans="1:10" x14ac:dyDescent="0.35">
      <c r="A21" s="72">
        <v>16</v>
      </c>
      <c r="B21" s="74">
        <v>77841</v>
      </c>
      <c r="C21" s="3">
        <f t="shared" si="0"/>
        <v>1.9996068924850948E-2</v>
      </c>
      <c r="D21" s="77">
        <v>67051</v>
      </c>
      <c r="E21" s="76">
        <v>1.2500000000000001E-2</v>
      </c>
      <c r="F21" s="57">
        <f t="shared" si="2"/>
        <v>70856</v>
      </c>
      <c r="G21" s="23">
        <f t="shared" si="1"/>
        <v>1.2503393778311256E-2</v>
      </c>
      <c r="H21" s="55"/>
      <c r="I21" s="55"/>
      <c r="J21" s="55"/>
    </row>
    <row r="22" spans="1:10" x14ac:dyDescent="0.35">
      <c r="A22" s="72">
        <v>17</v>
      </c>
      <c r="B22" s="74">
        <v>79398</v>
      </c>
      <c r="C22" s="3">
        <f t="shared" si="0"/>
        <v>2.0002312406058504E-2</v>
      </c>
      <c r="D22" s="77">
        <v>67889</v>
      </c>
      <c r="E22" s="76">
        <v>1.2500000000000001E-2</v>
      </c>
      <c r="F22" s="57">
        <f t="shared" si="2"/>
        <v>71742</v>
      </c>
      <c r="G22" s="23">
        <f t="shared" si="1"/>
        <v>1.2504233939257085E-2</v>
      </c>
      <c r="H22" s="55"/>
      <c r="I22" s="55"/>
      <c r="J22" s="55"/>
    </row>
    <row r="23" spans="1:10" x14ac:dyDescent="0.35">
      <c r="A23" s="72">
        <v>18</v>
      </c>
      <c r="B23" s="74">
        <v>80987</v>
      </c>
      <c r="C23" s="3">
        <f t="shared" si="0"/>
        <v>2.0013098566714526E-2</v>
      </c>
      <c r="D23" s="77">
        <v>68737</v>
      </c>
      <c r="E23" s="76">
        <v>1.2500000000000001E-2</v>
      </c>
      <c r="F23" s="57">
        <f t="shared" si="2"/>
        <v>72639</v>
      </c>
      <c r="G23" s="23">
        <f t="shared" si="1"/>
        <v>1.2503136238186836E-2</v>
      </c>
      <c r="H23" s="55"/>
      <c r="I23" s="55"/>
      <c r="J23" s="55"/>
    </row>
    <row r="24" spans="1:10" x14ac:dyDescent="0.35">
      <c r="A24" s="110">
        <v>19</v>
      </c>
      <c r="B24" s="74">
        <v>82606</v>
      </c>
      <c r="C24" s="3">
        <f t="shared" si="0"/>
        <v>1.9990862731055603E-2</v>
      </c>
      <c r="D24" s="77">
        <v>69596</v>
      </c>
      <c r="E24" s="76">
        <v>1.2500000000000001E-2</v>
      </c>
      <c r="F24" s="57">
        <f t="shared" si="2"/>
        <v>73547</v>
      </c>
      <c r="G24" s="23">
        <f t="shared" si="1"/>
        <v>1.2500172083866794E-2</v>
      </c>
      <c r="H24" s="55"/>
      <c r="I24" s="55"/>
      <c r="J24" s="55"/>
    </row>
    <row r="25" spans="1:10" x14ac:dyDescent="0.35">
      <c r="A25" s="110">
        <v>20</v>
      </c>
      <c r="B25" s="74">
        <v>84258</v>
      </c>
      <c r="C25" s="3">
        <f t="shared" si="0"/>
        <v>1.9998547321017843E-2</v>
      </c>
      <c r="D25" s="77">
        <v>70467</v>
      </c>
      <c r="E25" s="76">
        <v>1.2500000000000001E-2</v>
      </c>
      <c r="F25" s="57">
        <f t="shared" si="2"/>
        <v>74466</v>
      </c>
      <c r="G25" s="23">
        <f t="shared" si="1"/>
        <v>1.2495411097665438E-2</v>
      </c>
      <c r="H25" s="55"/>
      <c r="I25" s="55"/>
      <c r="J25" s="55"/>
    </row>
    <row r="26" spans="1:10" x14ac:dyDescent="0.35">
      <c r="A26" s="110">
        <f>A25+1</f>
        <v>21</v>
      </c>
      <c r="B26" s="74">
        <v>85943</v>
      </c>
      <c r="C26" s="3">
        <f t="shared" si="0"/>
        <v>1.9998101070521492E-2</v>
      </c>
      <c r="D26" s="77">
        <v>71348</v>
      </c>
      <c r="E26" s="76">
        <v>1.2500000000000001E-2</v>
      </c>
      <c r="F26" s="57">
        <f t="shared" si="2"/>
        <v>75397</v>
      </c>
      <c r="G26" s="23">
        <f t="shared" si="1"/>
        <v>1.2502350065801842E-2</v>
      </c>
      <c r="H26" s="55"/>
      <c r="I26" s="55"/>
      <c r="J26" s="55"/>
    </row>
    <row r="27" spans="1:10" x14ac:dyDescent="0.35">
      <c r="A27" s="110">
        <f t="shared" ref="A27:A35" si="3">A26+1</f>
        <v>22</v>
      </c>
      <c r="B27" s="74">
        <v>87662</v>
      </c>
      <c r="C27" s="3">
        <f t="shared" si="0"/>
        <v>2.0001628986653947E-2</v>
      </c>
      <c r="D27" s="77">
        <v>72239</v>
      </c>
      <c r="E27" s="76">
        <v>1.2500000000000001E-2</v>
      </c>
      <c r="F27" s="57">
        <f t="shared" si="2"/>
        <v>76339</v>
      </c>
      <c r="G27" s="23">
        <f t="shared" si="1"/>
        <v>1.2493865803679191E-2</v>
      </c>
      <c r="H27" s="55"/>
      <c r="I27" s="55"/>
      <c r="J27" s="55"/>
    </row>
    <row r="28" spans="1:10" x14ac:dyDescent="0.35">
      <c r="A28" s="110">
        <f t="shared" si="3"/>
        <v>23</v>
      </c>
      <c r="B28" s="74">
        <v>89416</v>
      </c>
      <c r="C28" s="3">
        <f t="shared" si="0"/>
        <v>2.0008669663023886E-2</v>
      </c>
      <c r="D28" s="77">
        <v>73142</v>
      </c>
      <c r="E28" s="76">
        <v>1.2500000000000001E-2</v>
      </c>
      <c r="F28" s="57">
        <f t="shared" si="2"/>
        <v>77293</v>
      </c>
      <c r="G28" s="23">
        <f t="shared" si="1"/>
        <v>1.249688887724492E-2</v>
      </c>
      <c r="H28" s="55"/>
      <c r="I28" s="55"/>
      <c r="J28" s="55"/>
    </row>
    <row r="29" spans="1:10" x14ac:dyDescent="0.35">
      <c r="A29" s="110">
        <f t="shared" si="3"/>
        <v>24</v>
      </c>
      <c r="B29" s="74">
        <v>91204</v>
      </c>
      <c r="C29" s="3">
        <f t="shared" si="0"/>
        <v>1.9996421222152633E-2</v>
      </c>
      <c r="D29" s="77">
        <v>74057</v>
      </c>
      <c r="E29" s="76">
        <v>1.2500000000000001E-2</v>
      </c>
      <c r="F29" s="57">
        <f t="shared" si="2"/>
        <v>78259</v>
      </c>
      <c r="G29" s="23">
        <f t="shared" si="1"/>
        <v>1.2497897610391627E-2</v>
      </c>
      <c r="H29" s="55"/>
      <c r="I29" s="55"/>
      <c r="J29" s="55"/>
    </row>
    <row r="30" spans="1:10" x14ac:dyDescent="0.35">
      <c r="A30" s="110">
        <f t="shared" si="3"/>
        <v>25</v>
      </c>
      <c r="B30" s="74">
        <v>93028</v>
      </c>
      <c r="C30" s="3">
        <f t="shared" si="0"/>
        <v>1.9999122845489232E-2</v>
      </c>
      <c r="D30" s="77">
        <v>74983</v>
      </c>
      <c r="E30" s="76">
        <v>1.2500000000000001E-2</v>
      </c>
      <c r="F30" s="57">
        <f t="shared" si="2"/>
        <v>79237</v>
      </c>
      <c r="G30" s="23">
        <f t="shared" si="1"/>
        <v>1.2496965205279905E-2</v>
      </c>
      <c r="H30" s="55"/>
      <c r="I30" s="55"/>
      <c r="J30" s="55"/>
    </row>
    <row r="31" spans="1:10" x14ac:dyDescent="0.35">
      <c r="A31" s="110">
        <f t="shared" si="3"/>
        <v>26</v>
      </c>
      <c r="B31" s="74">
        <v>94889</v>
      </c>
      <c r="C31" s="3">
        <f t="shared" si="0"/>
        <v>2.0004729758782303E-2</v>
      </c>
      <c r="D31" s="77">
        <v>75920</v>
      </c>
      <c r="E31" s="76">
        <v>1.2500000000000001E-2</v>
      </c>
      <c r="F31" s="57">
        <f t="shared" si="2"/>
        <v>80227</v>
      </c>
      <c r="G31" s="23">
        <f t="shared" si="1"/>
        <v>1.2494163080379116E-2</v>
      </c>
      <c r="H31" s="55"/>
      <c r="I31" s="55"/>
      <c r="J31" s="55"/>
    </row>
    <row r="32" spans="1:10" x14ac:dyDescent="0.35">
      <c r="A32" s="110">
        <f t="shared" si="3"/>
        <v>27</v>
      </c>
      <c r="B32" s="74">
        <v>96786</v>
      </c>
      <c r="C32" s="3">
        <f t="shared" si="0"/>
        <v>1.9991779869110222E-2</v>
      </c>
      <c r="D32" s="77">
        <v>76869</v>
      </c>
      <c r="E32" s="76">
        <v>1.2500000000000001E-2</v>
      </c>
      <c r="F32" s="57">
        <f t="shared" si="2"/>
        <v>81230</v>
      </c>
      <c r="G32" s="23">
        <f t="shared" si="1"/>
        <v>1.2502025502636269E-2</v>
      </c>
      <c r="H32" s="55"/>
      <c r="I32" s="55"/>
      <c r="J32" s="55"/>
    </row>
    <row r="33" spans="1:10" x14ac:dyDescent="0.35">
      <c r="A33" s="110">
        <f t="shared" si="3"/>
        <v>28</v>
      </c>
      <c r="B33" s="74">
        <v>98721</v>
      </c>
      <c r="C33" s="3">
        <f t="shared" si="0"/>
        <v>1.9992560907569276E-2</v>
      </c>
      <c r="D33" s="77">
        <v>77830</v>
      </c>
      <c r="E33" s="76">
        <v>1.2500000000000001E-2</v>
      </c>
      <c r="F33" s="57">
        <f t="shared" si="2"/>
        <v>82245</v>
      </c>
      <c r="G33" s="23">
        <f t="shared" si="1"/>
        <v>1.2495383479010217E-2</v>
      </c>
      <c r="H33" s="55"/>
      <c r="I33" s="55"/>
      <c r="J33" s="55"/>
    </row>
    <row r="34" spans="1:10" x14ac:dyDescent="0.35">
      <c r="A34" s="110">
        <f t="shared" si="3"/>
        <v>29</v>
      </c>
      <c r="B34" s="74">
        <v>87662</v>
      </c>
      <c r="C34" s="3">
        <f t="shared" si="0"/>
        <v>-0.11202277124421349</v>
      </c>
      <c r="D34" s="77">
        <v>78804</v>
      </c>
      <c r="E34" s="76">
        <v>1.2500000000000001E-2</v>
      </c>
      <c r="F34" s="57">
        <f t="shared" si="2"/>
        <v>83273</v>
      </c>
      <c r="G34" s="23">
        <f t="shared" si="1"/>
        <v>1.2499240075384522E-2</v>
      </c>
      <c r="H34" s="55"/>
      <c r="I34" s="55"/>
      <c r="J34" s="55"/>
    </row>
    <row r="35" spans="1:10" x14ac:dyDescent="0.35">
      <c r="A35" s="110">
        <f t="shared" si="3"/>
        <v>30</v>
      </c>
      <c r="B35" s="74">
        <v>89416</v>
      </c>
      <c r="C35" s="3">
        <f t="shared" si="0"/>
        <v>2.0008669663023886E-2</v>
      </c>
      <c r="D35" s="77">
        <v>79788</v>
      </c>
      <c r="E35" s="76">
        <v>1.2500000000000001E-2</v>
      </c>
      <c r="F35" s="57">
        <f t="shared" si="2"/>
        <v>84314</v>
      </c>
      <c r="G35" s="23">
        <f t="shared" si="1"/>
        <v>1.2501050760750783E-2</v>
      </c>
      <c r="H35" s="55"/>
      <c r="I35" s="55"/>
      <c r="J35" s="55"/>
    </row>
    <row r="36" spans="1:10" x14ac:dyDescent="0.35">
      <c r="A36" s="55"/>
      <c r="B36" t="s">
        <v>73</v>
      </c>
      <c r="D36" s="131" t="s">
        <v>79</v>
      </c>
      <c r="E36" s="55"/>
      <c r="F36" s="131" t="s">
        <v>79</v>
      </c>
      <c r="G36" s="55"/>
      <c r="H36" s="55"/>
      <c r="I36" s="55"/>
      <c r="J36" s="55"/>
    </row>
    <row r="37" spans="1:10" x14ac:dyDescent="0.35">
      <c r="A37" s="55"/>
      <c r="B37" s="66"/>
      <c r="C37" s="66"/>
      <c r="D37" s="66"/>
      <c r="E37" s="128"/>
      <c r="F37" s="55"/>
      <c r="G37" s="55"/>
      <c r="H37" s="55"/>
      <c r="I37" s="55"/>
      <c r="J37" s="55"/>
    </row>
    <row r="38" spans="1:10" x14ac:dyDescent="0.35">
      <c r="A38" s="55"/>
      <c r="B38" s="128"/>
      <c r="C38" s="66"/>
      <c r="D38" s="66"/>
      <c r="E38" s="129"/>
      <c r="F38" s="55"/>
      <c r="G38" s="55"/>
      <c r="H38" s="55"/>
      <c r="I38" s="55"/>
      <c r="J38" s="55"/>
    </row>
    <row r="39" spans="1:10" x14ac:dyDescent="0.35">
      <c r="A39" s="55"/>
      <c r="B39" s="128"/>
      <c r="C39" s="66"/>
      <c r="D39" s="66"/>
      <c r="E39" s="129"/>
      <c r="F39" s="55"/>
      <c r="G39" s="55"/>
      <c r="H39" s="55"/>
      <c r="I39" s="55"/>
      <c r="J39" s="55"/>
    </row>
    <row r="40" spans="1:10" x14ac:dyDescent="0.35">
      <c r="A40" s="55"/>
      <c r="B40" s="128"/>
      <c r="C40" s="66"/>
      <c r="D40" s="66"/>
      <c r="E40" s="129"/>
      <c r="F40" s="55"/>
      <c r="G40" s="55"/>
      <c r="H40" s="55"/>
      <c r="I40" s="55"/>
      <c r="J40" s="55"/>
    </row>
    <row r="41" spans="1:10" x14ac:dyDescent="0.35">
      <c r="A41" s="55"/>
      <c r="B41" s="55"/>
      <c r="C41" s="55"/>
      <c r="D41" s="55"/>
      <c r="E41" s="108"/>
      <c r="F41" s="55"/>
      <c r="G41" s="55"/>
      <c r="H41" s="55"/>
      <c r="I41" s="55"/>
      <c r="J41" s="55"/>
    </row>
    <row r="42" spans="1:10" x14ac:dyDescent="0.35">
      <c r="A42" s="55"/>
      <c r="B42" s="55"/>
      <c r="C42" s="55"/>
      <c r="D42" s="55"/>
      <c r="E42" s="108"/>
      <c r="F42" s="55"/>
      <c r="G42" s="55"/>
      <c r="H42" s="55"/>
      <c r="I42" s="55"/>
      <c r="J42" s="55"/>
    </row>
    <row r="43" spans="1:10" x14ac:dyDescent="0.35">
      <c r="A43" s="55"/>
      <c r="B43" s="55"/>
      <c r="C43" s="55"/>
      <c r="D43" s="55"/>
      <c r="E43" s="58"/>
      <c r="F43" s="55"/>
      <c r="G43" s="55"/>
      <c r="H43" s="55"/>
      <c r="I43" s="55"/>
      <c r="J43" s="55"/>
    </row>
    <row r="44" spans="1:10" x14ac:dyDescent="0.35">
      <c r="A44" s="55"/>
      <c r="B44" s="55"/>
      <c r="C44" s="55"/>
      <c r="D44" s="55"/>
      <c r="E44" s="55"/>
      <c r="F44" s="55"/>
      <c r="G44" s="55"/>
      <c r="H44" s="55"/>
      <c r="I44" s="55"/>
      <c r="J44" s="55"/>
    </row>
    <row r="45" spans="1:10" x14ac:dyDescent="0.35">
      <c r="A45" s="55"/>
      <c r="B45" s="55"/>
      <c r="C45" s="55"/>
      <c r="D45" s="55"/>
      <c r="E45" s="55"/>
      <c r="F45" s="55"/>
      <c r="G45" s="55"/>
      <c r="H45" s="55"/>
      <c r="I45" s="55"/>
      <c r="J45" s="55"/>
    </row>
    <row r="46" spans="1:10" x14ac:dyDescent="0.35">
      <c r="A46" s="55"/>
      <c r="B46" s="55"/>
      <c r="C46" s="55"/>
      <c r="D46" s="55"/>
      <c r="E46" s="55"/>
      <c r="F46" s="55"/>
      <c r="G46" s="55"/>
      <c r="H46" s="55"/>
      <c r="I46" s="55"/>
      <c r="J46" s="55"/>
    </row>
    <row r="47" spans="1:10" x14ac:dyDescent="0.35">
      <c r="A47" s="55"/>
      <c r="B47" s="55"/>
      <c r="C47" s="55"/>
      <c r="D47" s="55"/>
      <c r="E47" s="55"/>
      <c r="F47" s="55"/>
      <c r="G47" s="55"/>
      <c r="H47" s="55"/>
      <c r="I47" s="55"/>
      <c r="J47" s="55"/>
    </row>
  </sheetData>
  <mergeCells count="2">
    <mergeCell ref="A1:G1"/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E48"/>
  <sheetViews>
    <sheetView zoomScale="120" zoomScaleNormal="120" workbookViewId="0">
      <selection activeCell="P4" sqref="P4"/>
    </sheetView>
  </sheetViews>
  <sheetFormatPr defaultColWidth="9" defaultRowHeight="14" x14ac:dyDescent="0.3"/>
  <cols>
    <col min="1" max="1" width="4" style="145" customWidth="1"/>
    <col min="2" max="2" width="11" style="145" hidden="1" customWidth="1"/>
    <col min="3" max="3" width="6.453125" style="145" hidden="1" customWidth="1"/>
    <col min="4" max="4" width="11.81640625" style="145" hidden="1" customWidth="1"/>
    <col min="5" max="5" width="7.453125" style="145" hidden="1" customWidth="1"/>
    <col min="6" max="6" width="12.7265625" style="145" hidden="1" customWidth="1"/>
    <col min="7" max="7" width="6.81640625" style="145" hidden="1" customWidth="1"/>
    <col min="8" max="8" width="2.7265625" style="145" hidden="1" customWidth="1"/>
    <col min="9" max="11" width="10.453125" style="145" bestFit="1" customWidth="1"/>
    <col min="12" max="12" width="12.7265625" style="145" bestFit="1" customWidth="1"/>
    <col min="13" max="13" width="6.81640625" style="145" bestFit="1" customWidth="1"/>
    <col min="14" max="16" width="10.54296875" style="145" bestFit="1" customWidth="1"/>
    <col min="17" max="17" width="11.453125" style="145" customWidth="1"/>
    <col min="18" max="18" width="6.81640625" style="145" bestFit="1" customWidth="1"/>
    <col min="19" max="19" width="9" style="145"/>
    <col min="20" max="20" width="4" style="145" customWidth="1"/>
    <col min="21" max="22" width="10.453125" style="145" bestFit="1" customWidth="1"/>
    <col min="23" max="23" width="9.54296875" style="145" bestFit="1" customWidth="1"/>
    <col min="24" max="24" width="10.26953125" style="145" customWidth="1"/>
    <col min="25" max="25" width="6.1796875" style="145" customWidth="1"/>
    <col min="26" max="26" width="10.453125" style="145" bestFit="1" customWidth="1"/>
    <col min="27" max="28" width="9.81640625" style="145" bestFit="1" customWidth="1"/>
    <col min="29" max="29" width="10.26953125" style="145" customWidth="1"/>
    <col min="30" max="30" width="6.1796875" style="145" customWidth="1"/>
    <col min="31" max="16384" width="9" style="145"/>
  </cols>
  <sheetData>
    <row r="1" spans="1:31" x14ac:dyDescent="0.3">
      <c r="A1" s="164"/>
      <c r="B1" s="205"/>
      <c r="C1" s="205"/>
      <c r="D1" s="205"/>
      <c r="E1" s="205"/>
      <c r="F1" s="205"/>
      <c r="G1" s="205"/>
      <c r="H1" s="205"/>
      <c r="I1" s="273" t="s">
        <v>7</v>
      </c>
      <c r="J1" s="273"/>
      <c r="K1" s="273"/>
      <c r="L1" s="273"/>
      <c r="M1" s="273"/>
      <c r="N1" s="273"/>
      <c r="O1" s="273"/>
      <c r="P1" s="273"/>
      <c r="Q1" s="273"/>
      <c r="R1" s="273"/>
      <c r="T1" s="214"/>
      <c r="U1" s="272" t="s">
        <v>7</v>
      </c>
      <c r="V1" s="272"/>
      <c r="W1" s="272"/>
      <c r="X1" s="272"/>
      <c r="Y1" s="272"/>
      <c r="Z1" s="272"/>
      <c r="AA1" s="272"/>
      <c r="AB1" s="272"/>
      <c r="AC1" s="272"/>
      <c r="AD1" s="272"/>
      <c r="AE1" s="214"/>
    </row>
    <row r="2" spans="1:31" x14ac:dyDescent="0.3">
      <c r="A2" s="271"/>
      <c r="B2" s="271"/>
      <c r="C2" s="271"/>
      <c r="D2" s="271"/>
      <c r="E2" s="271"/>
      <c r="F2" s="271"/>
      <c r="G2" s="207"/>
      <c r="H2" s="207"/>
      <c r="I2" s="271" t="s">
        <v>103</v>
      </c>
      <c r="J2" s="271"/>
      <c r="K2" s="271"/>
      <c r="L2" s="271"/>
      <c r="M2" s="271"/>
      <c r="N2" s="273" t="s">
        <v>104</v>
      </c>
      <c r="O2" s="273"/>
      <c r="P2" s="273"/>
      <c r="Q2" s="273"/>
      <c r="R2" s="273"/>
      <c r="T2" s="206"/>
      <c r="U2" s="271" t="s">
        <v>89</v>
      </c>
      <c r="V2" s="271"/>
      <c r="W2" s="271"/>
      <c r="X2" s="271"/>
      <c r="Y2" s="271"/>
      <c r="Z2" s="272" t="s">
        <v>88</v>
      </c>
      <c r="AA2" s="272"/>
      <c r="AB2" s="272"/>
      <c r="AC2" s="272"/>
      <c r="AD2" s="272"/>
      <c r="AE2" s="214"/>
    </row>
    <row r="3" spans="1:31" x14ac:dyDescent="0.3">
      <c r="A3" s="164" t="s">
        <v>8</v>
      </c>
      <c r="B3" s="163" t="s">
        <v>29</v>
      </c>
      <c r="C3" s="163" t="s">
        <v>65</v>
      </c>
      <c r="D3" s="163" t="s">
        <v>30</v>
      </c>
      <c r="E3" s="163" t="s">
        <v>65</v>
      </c>
      <c r="F3" s="163" t="s">
        <v>31</v>
      </c>
      <c r="G3" s="163" t="s">
        <v>65</v>
      </c>
      <c r="H3" s="163"/>
      <c r="I3" s="163" t="s">
        <v>87</v>
      </c>
      <c r="J3" s="163" t="s">
        <v>29</v>
      </c>
      <c r="K3" s="163" t="s">
        <v>30</v>
      </c>
      <c r="L3" s="163" t="s">
        <v>90</v>
      </c>
      <c r="M3" s="163" t="s">
        <v>86</v>
      </c>
      <c r="N3" s="163" t="s">
        <v>87</v>
      </c>
      <c r="O3" s="163" t="s">
        <v>29</v>
      </c>
      <c r="P3" s="163" t="s">
        <v>30</v>
      </c>
      <c r="Q3" s="163" t="s">
        <v>90</v>
      </c>
      <c r="R3" s="163" t="s">
        <v>92</v>
      </c>
      <c r="T3" s="216" t="s">
        <v>8</v>
      </c>
      <c r="U3" s="163" t="s">
        <v>87</v>
      </c>
      <c r="V3" s="163" t="s">
        <v>29</v>
      </c>
      <c r="W3" s="163" t="s">
        <v>30</v>
      </c>
      <c r="X3" s="163" t="s">
        <v>90</v>
      </c>
      <c r="Y3" s="163" t="s">
        <v>66</v>
      </c>
      <c r="Z3" s="163" t="s">
        <v>87</v>
      </c>
      <c r="AA3" s="163" t="s">
        <v>29</v>
      </c>
      <c r="AB3" s="163" t="s">
        <v>30</v>
      </c>
      <c r="AC3" s="163" t="s">
        <v>90</v>
      </c>
      <c r="AD3" s="163" t="s">
        <v>66</v>
      </c>
      <c r="AE3" s="214"/>
    </row>
    <row r="4" spans="1:31" x14ac:dyDescent="0.3">
      <c r="A4" s="164">
        <v>0</v>
      </c>
      <c r="B4" s="208">
        <v>82590</v>
      </c>
      <c r="C4" s="208"/>
      <c r="D4" s="208">
        <v>84895</v>
      </c>
      <c r="E4" s="208"/>
      <c r="F4" s="208">
        <v>92191</v>
      </c>
      <c r="G4" s="208"/>
      <c r="H4" s="208"/>
      <c r="I4" s="242">
        <v>82148</v>
      </c>
      <c r="J4" s="242">
        <v>85148</v>
      </c>
      <c r="K4" s="242">
        <v>88148</v>
      </c>
      <c r="L4" s="242"/>
      <c r="M4" s="164"/>
      <c r="N4" s="209">
        <f>ROUND(87898/1.0125,0)</f>
        <v>86813</v>
      </c>
      <c r="O4" s="209">
        <f>ROUND(91108/1.0125,0)</f>
        <v>89983</v>
      </c>
      <c r="P4" s="209">
        <f>ROUND(94318/1.0125,0)</f>
        <v>93154</v>
      </c>
      <c r="Q4" s="209"/>
      <c r="R4" s="164"/>
      <c r="T4" s="164">
        <v>0</v>
      </c>
      <c r="U4" s="208">
        <v>75000</v>
      </c>
      <c r="V4" s="208">
        <v>80000</v>
      </c>
      <c r="W4" s="208">
        <v>85000</v>
      </c>
      <c r="X4" s="208">
        <v>94000</v>
      </c>
      <c r="Y4" s="164"/>
      <c r="Z4" s="215">
        <v>76296</v>
      </c>
      <c r="AA4" s="209">
        <f>ROUND(82400/1.0125,0)</f>
        <v>81383</v>
      </c>
      <c r="AB4" s="209">
        <f>ROUND(87550/1.0125,0)</f>
        <v>86469</v>
      </c>
      <c r="AC4" s="209">
        <f>ROUND(96820/1.0125,0)</f>
        <v>95625</v>
      </c>
      <c r="AD4" s="164"/>
      <c r="AE4" s="214"/>
    </row>
    <row r="5" spans="1:31" x14ac:dyDescent="0.3">
      <c r="A5" s="164">
        <v>1</v>
      </c>
      <c r="B5" s="208">
        <v>84217</v>
      </c>
      <c r="C5" s="162">
        <f>(B5-B4)/B4</f>
        <v>1.9699721515922024E-2</v>
      </c>
      <c r="D5" s="208">
        <v>86567</v>
      </c>
      <c r="E5" s="162">
        <f>(D5-D4)/D4</f>
        <v>1.9694917250721481E-2</v>
      </c>
      <c r="F5" s="208">
        <v>94008</v>
      </c>
      <c r="G5" s="162">
        <f>(F5-F4)/F4</f>
        <v>1.9709082231454265E-2</v>
      </c>
      <c r="H5" s="162"/>
      <c r="I5" s="243">
        <v>83175</v>
      </c>
      <c r="J5" s="242">
        <v>86212</v>
      </c>
      <c r="K5" s="242">
        <v>89250</v>
      </c>
      <c r="L5" s="242"/>
      <c r="M5" s="162">
        <v>1.2500000000000001E-2</v>
      </c>
      <c r="N5" s="209">
        <f>ROUND(I4*1.07,0)</f>
        <v>87898</v>
      </c>
      <c r="O5" s="209">
        <f>ROUND(J4*1.07,0)</f>
        <v>91108</v>
      </c>
      <c r="P5" s="209">
        <f>ROUND(K4*1.07,0)</f>
        <v>94318</v>
      </c>
      <c r="Q5" s="209"/>
      <c r="R5" s="211">
        <v>1.2500000000000001E-2</v>
      </c>
      <c r="T5" s="164">
        <v>1</v>
      </c>
      <c r="U5" s="210">
        <f>ROUND(U4*1.0125,0)</f>
        <v>75938</v>
      </c>
      <c r="V5" s="208">
        <v>81000</v>
      </c>
      <c r="W5" s="208">
        <v>86063</v>
      </c>
      <c r="X5" s="208">
        <v>95175</v>
      </c>
      <c r="Y5" s="162">
        <f>(V5-V4)/V4</f>
        <v>1.2500000000000001E-2</v>
      </c>
      <c r="Z5" s="215">
        <f t="shared" ref="Z5:AC34" si="0">ROUND(U4*1.03,0)</f>
        <v>77250</v>
      </c>
      <c r="AA5" s="209">
        <f>ROUND(V4*1.03,0)</f>
        <v>82400</v>
      </c>
      <c r="AB5" s="209">
        <f>ROUND(W4*1.03,0)</f>
        <v>87550</v>
      </c>
      <c r="AC5" s="209">
        <f>ROUND(X4*1.03,0)</f>
        <v>96820</v>
      </c>
      <c r="AD5" s="211">
        <v>1.2500000000000001E-2</v>
      </c>
      <c r="AE5" s="214"/>
    </row>
    <row r="6" spans="1:31" x14ac:dyDescent="0.3">
      <c r="A6" s="164">
        <v>2</v>
      </c>
      <c r="B6" s="208">
        <v>85516</v>
      </c>
      <c r="C6" s="162">
        <f t="shared" ref="C6:C34" si="1">(B6-B5)/B5</f>
        <v>1.5424439246232945E-2</v>
      </c>
      <c r="D6" s="208">
        <v>87866</v>
      </c>
      <c r="E6" s="162">
        <f t="shared" ref="E6:E34" si="2">(D6-D5)/D5</f>
        <v>1.5005718114292976E-2</v>
      </c>
      <c r="F6" s="208">
        <v>95418</v>
      </c>
      <c r="G6" s="162">
        <f t="shared" ref="G6:G34" si="3">(F6-F5)/F5</f>
        <v>1.499872351289252E-2</v>
      </c>
      <c r="H6" s="162"/>
      <c r="I6" s="243">
        <v>84215</v>
      </c>
      <c r="J6" s="242">
        <v>87290</v>
      </c>
      <c r="K6" s="242">
        <v>90366</v>
      </c>
      <c r="L6" s="242"/>
      <c r="M6" s="162">
        <v>1.2500000000000001E-2</v>
      </c>
      <c r="N6" s="209">
        <f t="shared" ref="N6:N34" si="4">ROUND(N5*1.0125,0)</f>
        <v>88997</v>
      </c>
      <c r="O6" s="209">
        <f t="shared" ref="O6:P34" si="5">ROUND(O5*1.0125,0)</f>
        <v>92247</v>
      </c>
      <c r="P6" s="209">
        <f t="shared" si="5"/>
        <v>95497</v>
      </c>
      <c r="Q6" s="209"/>
      <c r="R6" s="211">
        <v>1.2500000000000001E-2</v>
      </c>
      <c r="T6" s="164">
        <v>2</v>
      </c>
      <c r="U6" s="210">
        <f t="shared" ref="U6:U34" si="6">ROUND(U5*1.0125,0)</f>
        <v>76887</v>
      </c>
      <c r="V6" s="208">
        <v>82013</v>
      </c>
      <c r="W6" s="208">
        <v>87139</v>
      </c>
      <c r="X6" s="208">
        <v>96365</v>
      </c>
      <c r="Y6" s="162">
        <f t="shared" ref="Y6:Y34" si="7">(V6-V5)/V5</f>
        <v>1.2506172839506172E-2</v>
      </c>
      <c r="Z6" s="215">
        <f t="shared" si="0"/>
        <v>78216</v>
      </c>
      <c r="AA6" s="209">
        <f t="shared" si="0"/>
        <v>83430</v>
      </c>
      <c r="AB6" s="209">
        <f t="shared" si="0"/>
        <v>88645</v>
      </c>
      <c r="AC6" s="209">
        <f t="shared" si="0"/>
        <v>98030</v>
      </c>
      <c r="AD6" s="211">
        <v>1.2500000000000001E-2</v>
      </c>
      <c r="AE6" s="214"/>
    </row>
    <row r="7" spans="1:31" x14ac:dyDescent="0.3">
      <c r="A7" s="164">
        <v>3</v>
      </c>
      <c r="B7" s="208">
        <v>86179</v>
      </c>
      <c r="C7" s="162">
        <f t="shared" si="1"/>
        <v>7.7529351232517888E-3</v>
      </c>
      <c r="D7" s="208">
        <v>88530</v>
      </c>
      <c r="E7" s="162">
        <f t="shared" si="2"/>
        <v>7.5569617371907226E-3</v>
      </c>
      <c r="F7" s="208">
        <v>97327</v>
      </c>
      <c r="G7" s="162">
        <f t="shared" si="3"/>
        <v>2.0006707329853907E-2</v>
      </c>
      <c r="H7" s="162"/>
      <c r="I7" s="243">
        <v>85268</v>
      </c>
      <c r="J7" s="242">
        <v>88381</v>
      </c>
      <c r="K7" s="242">
        <v>91496</v>
      </c>
      <c r="L7" s="242"/>
      <c r="M7" s="162">
        <v>1.2500000000000001E-2</v>
      </c>
      <c r="N7" s="209">
        <f t="shared" si="4"/>
        <v>90109</v>
      </c>
      <c r="O7" s="209">
        <f t="shared" si="5"/>
        <v>93400</v>
      </c>
      <c r="P7" s="209">
        <f t="shared" si="5"/>
        <v>96691</v>
      </c>
      <c r="Q7" s="209"/>
      <c r="R7" s="211">
        <v>1.2500000000000001E-2</v>
      </c>
      <c r="T7" s="164">
        <v>3</v>
      </c>
      <c r="U7" s="210">
        <f t="shared" si="6"/>
        <v>77848</v>
      </c>
      <c r="V7" s="208">
        <v>83038</v>
      </c>
      <c r="W7" s="208">
        <v>88228</v>
      </c>
      <c r="X7" s="208">
        <v>97570</v>
      </c>
      <c r="Y7" s="162">
        <f t="shared" si="7"/>
        <v>1.2498018606806239E-2</v>
      </c>
      <c r="Z7" s="215">
        <f t="shared" si="0"/>
        <v>79194</v>
      </c>
      <c r="AA7" s="209">
        <f t="shared" si="0"/>
        <v>84473</v>
      </c>
      <c r="AB7" s="209">
        <f t="shared" si="0"/>
        <v>89753</v>
      </c>
      <c r="AC7" s="209">
        <f t="shared" si="0"/>
        <v>99256</v>
      </c>
      <c r="AD7" s="211">
        <v>1.2500000000000001E-2</v>
      </c>
      <c r="AE7" s="214"/>
    </row>
    <row r="8" spans="1:31" x14ac:dyDescent="0.3">
      <c r="A8" s="164">
        <v>4</v>
      </c>
      <c r="B8" s="208">
        <v>87272</v>
      </c>
      <c r="C8" s="162">
        <f t="shared" si="1"/>
        <v>1.268290418779517E-2</v>
      </c>
      <c r="D8" s="212">
        <v>89623</v>
      </c>
      <c r="E8" s="162">
        <f t="shared" si="2"/>
        <v>1.2346097368123799E-2</v>
      </c>
      <c r="F8" s="208">
        <v>99273</v>
      </c>
      <c r="G8" s="162">
        <f t="shared" si="3"/>
        <v>1.9994451693774593E-2</v>
      </c>
      <c r="H8" s="162"/>
      <c r="I8" s="243">
        <v>86334</v>
      </c>
      <c r="J8" s="242">
        <v>89486</v>
      </c>
      <c r="K8" s="242">
        <v>92640</v>
      </c>
      <c r="L8" s="242"/>
      <c r="M8" s="162">
        <v>1.2500000000000001E-2</v>
      </c>
      <c r="N8" s="209">
        <f t="shared" si="4"/>
        <v>91235</v>
      </c>
      <c r="O8" s="209">
        <f t="shared" si="5"/>
        <v>94568</v>
      </c>
      <c r="P8" s="209">
        <f t="shared" si="5"/>
        <v>97900</v>
      </c>
      <c r="Q8" s="209"/>
      <c r="R8" s="211">
        <v>1.2500000000000001E-2</v>
      </c>
      <c r="T8" s="164">
        <v>4</v>
      </c>
      <c r="U8" s="210">
        <f t="shared" si="6"/>
        <v>78821</v>
      </c>
      <c r="V8" s="208">
        <v>84076</v>
      </c>
      <c r="W8" s="208">
        <v>89331</v>
      </c>
      <c r="X8" s="208">
        <v>98790</v>
      </c>
      <c r="Y8" s="162">
        <f t="shared" si="7"/>
        <v>1.2500301066981382E-2</v>
      </c>
      <c r="Z8" s="215">
        <f t="shared" si="0"/>
        <v>80183</v>
      </c>
      <c r="AA8" s="209">
        <f t="shared" si="0"/>
        <v>85529</v>
      </c>
      <c r="AB8" s="209">
        <f t="shared" si="0"/>
        <v>90875</v>
      </c>
      <c r="AC8" s="209">
        <f t="shared" si="0"/>
        <v>100497</v>
      </c>
      <c r="AD8" s="211">
        <v>1.2500000000000001E-2</v>
      </c>
      <c r="AE8" s="214"/>
    </row>
    <row r="9" spans="1:31" x14ac:dyDescent="0.3">
      <c r="A9" s="164">
        <v>5</v>
      </c>
      <c r="B9" s="213">
        <v>88365</v>
      </c>
      <c r="C9" s="162">
        <f t="shared" si="1"/>
        <v>1.2524062700522504E-2</v>
      </c>
      <c r="D9" s="208">
        <v>90716</v>
      </c>
      <c r="E9" s="162">
        <f t="shared" si="2"/>
        <v>1.2195530165247759E-2</v>
      </c>
      <c r="F9" s="212">
        <v>101099</v>
      </c>
      <c r="G9" s="162">
        <f t="shared" si="3"/>
        <v>1.8393722361568603E-2</v>
      </c>
      <c r="H9" s="162"/>
      <c r="I9" s="243">
        <v>87413</v>
      </c>
      <c r="J9" s="242">
        <v>90605</v>
      </c>
      <c r="K9" s="242">
        <v>93798</v>
      </c>
      <c r="L9" s="242"/>
      <c r="M9" s="162">
        <v>1.2500000000000001E-2</v>
      </c>
      <c r="N9" s="209">
        <f t="shared" si="4"/>
        <v>92375</v>
      </c>
      <c r="O9" s="209">
        <f t="shared" si="5"/>
        <v>95750</v>
      </c>
      <c r="P9" s="209">
        <f t="shared" si="5"/>
        <v>99124</v>
      </c>
      <c r="Q9" s="209"/>
      <c r="R9" s="211">
        <v>1.2500000000000001E-2</v>
      </c>
      <c r="T9" s="164">
        <v>5</v>
      </c>
      <c r="U9" s="210">
        <f t="shared" si="6"/>
        <v>79806</v>
      </c>
      <c r="V9" s="208">
        <v>85127</v>
      </c>
      <c r="W9" s="212">
        <v>90448</v>
      </c>
      <c r="X9" s="208">
        <v>100025</v>
      </c>
      <c r="Y9" s="162">
        <f t="shared" si="7"/>
        <v>1.2500594700033302E-2</v>
      </c>
      <c r="Z9" s="215">
        <f t="shared" si="0"/>
        <v>81186</v>
      </c>
      <c r="AA9" s="209">
        <f t="shared" si="0"/>
        <v>86598</v>
      </c>
      <c r="AB9" s="209">
        <f t="shared" si="0"/>
        <v>92011</v>
      </c>
      <c r="AC9" s="209">
        <f t="shared" si="0"/>
        <v>101754</v>
      </c>
      <c r="AD9" s="211">
        <v>1.2500000000000001E-2</v>
      </c>
      <c r="AE9" s="214"/>
    </row>
    <row r="10" spans="1:31" x14ac:dyDescent="0.3">
      <c r="A10" s="164">
        <v>6</v>
      </c>
      <c r="B10" s="208">
        <v>89459</v>
      </c>
      <c r="C10" s="162">
        <f t="shared" si="1"/>
        <v>1.2380467379618627E-2</v>
      </c>
      <c r="D10" s="208">
        <v>91809</v>
      </c>
      <c r="E10" s="162">
        <f t="shared" si="2"/>
        <v>1.2048591207725208E-2</v>
      </c>
      <c r="F10" s="208">
        <v>102779</v>
      </c>
      <c r="G10" s="162">
        <f t="shared" si="3"/>
        <v>1.661737504822006E-2</v>
      </c>
      <c r="H10" s="162"/>
      <c r="I10" s="243">
        <v>88506</v>
      </c>
      <c r="J10" s="242">
        <v>91738</v>
      </c>
      <c r="K10" s="242">
        <v>94970</v>
      </c>
      <c r="L10" s="242"/>
      <c r="M10" s="162">
        <v>1.2500000000000001E-2</v>
      </c>
      <c r="N10" s="209">
        <f t="shared" si="4"/>
        <v>93530</v>
      </c>
      <c r="O10" s="209">
        <f t="shared" si="5"/>
        <v>96947</v>
      </c>
      <c r="P10" s="209">
        <f t="shared" si="5"/>
        <v>100363</v>
      </c>
      <c r="Q10" s="209"/>
      <c r="R10" s="211">
        <v>1.2500000000000001E-2</v>
      </c>
      <c r="T10" s="164">
        <v>6</v>
      </c>
      <c r="U10" s="210">
        <f t="shared" si="6"/>
        <v>80804</v>
      </c>
      <c r="V10" s="212">
        <v>86191</v>
      </c>
      <c r="W10" s="208">
        <v>91579</v>
      </c>
      <c r="X10" s="212">
        <v>101275</v>
      </c>
      <c r="Y10" s="162">
        <f t="shared" si="7"/>
        <v>1.2498972124002959E-2</v>
      </c>
      <c r="Z10" s="215">
        <f t="shared" si="0"/>
        <v>82200</v>
      </c>
      <c r="AA10" s="209">
        <f t="shared" si="0"/>
        <v>87681</v>
      </c>
      <c r="AB10" s="209">
        <f t="shared" si="0"/>
        <v>93161</v>
      </c>
      <c r="AC10" s="209">
        <f t="shared" si="0"/>
        <v>103026</v>
      </c>
      <c r="AD10" s="211">
        <v>1.2500000000000001E-2</v>
      </c>
      <c r="AE10" s="214"/>
    </row>
    <row r="11" spans="1:31" x14ac:dyDescent="0.3">
      <c r="A11" s="164">
        <v>7</v>
      </c>
      <c r="B11" s="208">
        <v>90552</v>
      </c>
      <c r="C11" s="162">
        <f t="shared" si="1"/>
        <v>1.2217887523893627E-2</v>
      </c>
      <c r="D11" s="208">
        <v>92902</v>
      </c>
      <c r="E11" s="162">
        <f t="shared" si="2"/>
        <v>1.1905150911130718E-2</v>
      </c>
      <c r="F11" s="208">
        <v>103285</v>
      </c>
      <c r="G11" s="162">
        <f t="shared" si="3"/>
        <v>4.9231846972630595E-3</v>
      </c>
      <c r="H11" s="162"/>
      <c r="I11" s="243">
        <v>89612</v>
      </c>
      <c r="J11" s="242">
        <v>92885</v>
      </c>
      <c r="K11" s="242">
        <v>96157</v>
      </c>
      <c r="L11" s="242"/>
      <c r="M11" s="162">
        <v>1.2500000000000001E-2</v>
      </c>
      <c r="N11" s="209">
        <f t="shared" si="4"/>
        <v>94699</v>
      </c>
      <c r="O11" s="209">
        <f t="shared" si="5"/>
        <v>98159</v>
      </c>
      <c r="P11" s="209">
        <f t="shared" si="5"/>
        <v>101618</v>
      </c>
      <c r="Q11" s="209"/>
      <c r="R11" s="211">
        <v>1.2500000000000001E-2</v>
      </c>
      <c r="T11" s="164">
        <v>7</v>
      </c>
      <c r="U11" s="210">
        <f t="shared" si="6"/>
        <v>81814</v>
      </c>
      <c r="V11" s="208">
        <v>87268</v>
      </c>
      <c r="W11" s="208">
        <v>92724</v>
      </c>
      <c r="X11" s="208">
        <v>102541</v>
      </c>
      <c r="Y11" s="162">
        <f t="shared" si="7"/>
        <v>1.2495504170969127E-2</v>
      </c>
      <c r="Z11" s="215">
        <f t="shared" si="0"/>
        <v>83228</v>
      </c>
      <c r="AA11" s="209">
        <f t="shared" si="0"/>
        <v>88777</v>
      </c>
      <c r="AB11" s="209">
        <f t="shared" si="0"/>
        <v>94326</v>
      </c>
      <c r="AC11" s="209">
        <f t="shared" si="0"/>
        <v>104313</v>
      </c>
      <c r="AD11" s="211">
        <v>1.2500000000000001E-2</v>
      </c>
      <c r="AE11" s="214"/>
    </row>
    <row r="12" spans="1:31" x14ac:dyDescent="0.3">
      <c r="A12" s="164">
        <v>8</v>
      </c>
      <c r="B12" s="208">
        <v>91645</v>
      </c>
      <c r="C12" s="162">
        <f t="shared" si="1"/>
        <v>1.2070412580616662E-2</v>
      </c>
      <c r="D12" s="212">
        <v>93995</v>
      </c>
      <c r="E12" s="162">
        <f t="shared" si="2"/>
        <v>1.1765085789326387E-2</v>
      </c>
      <c r="F12" s="208">
        <v>104790</v>
      </c>
      <c r="G12" s="162">
        <f t="shared" si="3"/>
        <v>1.4571331751948491E-2</v>
      </c>
      <c r="H12" s="162"/>
      <c r="I12" s="243">
        <v>90732</v>
      </c>
      <c r="J12" s="242">
        <v>94046</v>
      </c>
      <c r="K12" s="242">
        <v>97359</v>
      </c>
      <c r="L12" s="242"/>
      <c r="M12" s="162">
        <v>1.2500000000000001E-2</v>
      </c>
      <c r="N12" s="209">
        <f t="shared" si="4"/>
        <v>95883</v>
      </c>
      <c r="O12" s="209">
        <f>ROUND(O11*1.0125,0)</f>
        <v>99386</v>
      </c>
      <c r="P12" s="209">
        <f t="shared" ref="P12:P34" si="8">ROUND(P11*1.0125,0)</f>
        <v>102888</v>
      </c>
      <c r="Q12" s="209"/>
      <c r="R12" s="211">
        <v>1.2500000000000001E-2</v>
      </c>
      <c r="T12" s="164">
        <v>8</v>
      </c>
      <c r="U12" s="210">
        <f t="shared" si="6"/>
        <v>82837</v>
      </c>
      <c r="V12" s="208">
        <v>88359</v>
      </c>
      <c r="W12" s="208">
        <v>93883</v>
      </c>
      <c r="X12" s="208">
        <v>103823</v>
      </c>
      <c r="Y12" s="162">
        <f t="shared" si="7"/>
        <v>1.2501718843104002E-2</v>
      </c>
      <c r="Z12" s="215">
        <f t="shared" si="0"/>
        <v>84268</v>
      </c>
      <c r="AA12" s="209">
        <f t="shared" si="0"/>
        <v>89886</v>
      </c>
      <c r="AB12" s="209">
        <f t="shared" si="0"/>
        <v>95506</v>
      </c>
      <c r="AC12" s="209">
        <f t="shared" si="0"/>
        <v>105617</v>
      </c>
      <c r="AD12" s="211">
        <v>1.2500000000000001E-2</v>
      </c>
      <c r="AE12" s="214"/>
    </row>
    <row r="13" spans="1:31" x14ac:dyDescent="0.3">
      <c r="A13" s="164">
        <v>9</v>
      </c>
      <c r="B13" s="208">
        <v>92738</v>
      </c>
      <c r="C13" s="162">
        <f t="shared" si="1"/>
        <v>1.1926455343990398E-2</v>
      </c>
      <c r="D13" s="208">
        <v>95088</v>
      </c>
      <c r="E13" s="162">
        <f t="shared" si="2"/>
        <v>1.162827809989893E-2</v>
      </c>
      <c r="F13" s="208">
        <v>107723</v>
      </c>
      <c r="G13" s="162">
        <f t="shared" si="3"/>
        <v>2.7989311957247829E-2</v>
      </c>
      <c r="H13" s="162"/>
      <c r="I13" s="243">
        <v>91866</v>
      </c>
      <c r="J13" s="242">
        <v>95222</v>
      </c>
      <c r="K13" s="242">
        <v>98576</v>
      </c>
      <c r="L13" s="242"/>
      <c r="M13" s="162">
        <v>1.2500000000000001E-2</v>
      </c>
      <c r="N13" s="209">
        <f t="shared" si="4"/>
        <v>97082</v>
      </c>
      <c r="O13" s="209">
        <f t="shared" si="5"/>
        <v>100628</v>
      </c>
      <c r="P13" s="209">
        <f t="shared" si="8"/>
        <v>104174</v>
      </c>
      <c r="Q13" s="209"/>
      <c r="R13" s="211">
        <v>1.2500000000000001E-2</v>
      </c>
      <c r="T13" s="164">
        <v>9</v>
      </c>
      <c r="U13" s="210">
        <f t="shared" si="6"/>
        <v>83872</v>
      </c>
      <c r="V13" s="208">
        <v>89463</v>
      </c>
      <c r="W13" s="212">
        <v>95057</v>
      </c>
      <c r="X13" s="208">
        <v>105121</v>
      </c>
      <c r="Y13" s="162">
        <f t="shared" si="7"/>
        <v>1.2494482735205242E-2</v>
      </c>
      <c r="Z13" s="215">
        <f t="shared" si="0"/>
        <v>85322</v>
      </c>
      <c r="AA13" s="209">
        <f t="shared" si="0"/>
        <v>91010</v>
      </c>
      <c r="AB13" s="209">
        <f t="shared" si="0"/>
        <v>96699</v>
      </c>
      <c r="AC13" s="209">
        <f t="shared" si="0"/>
        <v>106938</v>
      </c>
      <c r="AD13" s="211">
        <v>1.2500000000000001E-2</v>
      </c>
      <c r="AE13" s="214"/>
    </row>
    <row r="14" spans="1:31" x14ac:dyDescent="0.3">
      <c r="A14" s="164">
        <v>10</v>
      </c>
      <c r="B14" s="208">
        <v>93831</v>
      </c>
      <c r="C14" s="162">
        <f t="shared" si="1"/>
        <v>1.1785891436088766E-2</v>
      </c>
      <c r="D14" s="208">
        <v>96181</v>
      </c>
      <c r="E14" s="162">
        <f t="shared" si="2"/>
        <v>1.1494615514050142E-2</v>
      </c>
      <c r="F14" s="208">
        <v>109878</v>
      </c>
      <c r="G14" s="162">
        <f t="shared" si="3"/>
        <v>2.0005012857050027E-2</v>
      </c>
      <c r="H14" s="162"/>
      <c r="I14" s="243">
        <v>93014</v>
      </c>
      <c r="J14" s="242">
        <v>96412</v>
      </c>
      <c r="K14" s="242">
        <v>99808</v>
      </c>
      <c r="L14" s="242"/>
      <c r="M14" s="162">
        <v>1.2500000000000001E-2</v>
      </c>
      <c r="N14" s="209">
        <f t="shared" si="4"/>
        <v>98296</v>
      </c>
      <c r="O14" s="209">
        <f t="shared" si="5"/>
        <v>101886</v>
      </c>
      <c r="P14" s="209">
        <f t="shared" si="8"/>
        <v>105476</v>
      </c>
      <c r="Q14" s="209"/>
      <c r="R14" s="211">
        <v>1.2500000000000001E-2</v>
      </c>
      <c r="T14" s="164">
        <v>10</v>
      </c>
      <c r="U14" s="210">
        <f t="shared" si="6"/>
        <v>84920</v>
      </c>
      <c r="V14" s="208">
        <v>90581</v>
      </c>
      <c r="W14" s="208">
        <v>96245</v>
      </c>
      <c r="X14" s="208">
        <v>106435</v>
      </c>
      <c r="Y14" s="162">
        <f t="shared" si="7"/>
        <v>1.2496786380961963E-2</v>
      </c>
      <c r="Z14" s="215">
        <f t="shared" si="0"/>
        <v>86388</v>
      </c>
      <c r="AA14" s="209">
        <f t="shared" si="0"/>
        <v>92147</v>
      </c>
      <c r="AB14" s="209">
        <f t="shared" si="0"/>
        <v>97909</v>
      </c>
      <c r="AC14" s="209">
        <f t="shared" si="0"/>
        <v>108275</v>
      </c>
      <c r="AD14" s="211">
        <v>1.2500000000000001E-2</v>
      </c>
      <c r="AE14" s="214"/>
    </row>
    <row r="15" spans="1:31" x14ac:dyDescent="0.3">
      <c r="A15" s="164">
        <v>11</v>
      </c>
      <c r="B15" s="208">
        <v>94924</v>
      </c>
      <c r="C15" s="162">
        <f t="shared" si="1"/>
        <v>1.1648602274301671E-2</v>
      </c>
      <c r="D15" s="208">
        <v>96181</v>
      </c>
      <c r="E15" s="162">
        <f t="shared" si="2"/>
        <v>0</v>
      </c>
      <c r="F15" s="208">
        <v>112075</v>
      </c>
      <c r="G15" s="162">
        <f t="shared" si="3"/>
        <v>1.9994903438358906E-2</v>
      </c>
      <c r="H15" s="162"/>
      <c r="I15" s="243">
        <v>94177</v>
      </c>
      <c r="J15" s="242">
        <v>97617</v>
      </c>
      <c r="K15" s="242">
        <v>101056</v>
      </c>
      <c r="L15" s="242"/>
      <c r="M15" s="162">
        <v>1.2500000000000001E-2</v>
      </c>
      <c r="N15" s="209">
        <f t="shared" si="4"/>
        <v>99525</v>
      </c>
      <c r="O15" s="209">
        <f t="shared" si="5"/>
        <v>103160</v>
      </c>
      <c r="P15" s="209">
        <f t="shared" si="8"/>
        <v>106794</v>
      </c>
      <c r="Q15" s="209"/>
      <c r="R15" s="211">
        <v>1.2500000000000001E-2</v>
      </c>
      <c r="T15" s="164">
        <v>11</v>
      </c>
      <c r="U15" s="210">
        <f t="shared" si="6"/>
        <v>85982</v>
      </c>
      <c r="V15" s="208">
        <v>91713</v>
      </c>
      <c r="W15" s="208">
        <v>97448</v>
      </c>
      <c r="X15" s="208">
        <v>107765</v>
      </c>
      <c r="Y15" s="162">
        <f t="shared" si="7"/>
        <v>1.2497102041266932E-2</v>
      </c>
      <c r="Z15" s="215">
        <f t="shared" si="0"/>
        <v>87468</v>
      </c>
      <c r="AA15" s="209">
        <f t="shared" si="0"/>
        <v>93298</v>
      </c>
      <c r="AB15" s="209">
        <f t="shared" si="0"/>
        <v>99132</v>
      </c>
      <c r="AC15" s="209">
        <f t="shared" si="0"/>
        <v>109628</v>
      </c>
      <c r="AD15" s="211">
        <v>1.2500000000000001E-2</v>
      </c>
      <c r="AE15" s="214"/>
    </row>
    <row r="16" spans="1:31" x14ac:dyDescent="0.3">
      <c r="A16" s="164">
        <v>12</v>
      </c>
      <c r="B16" s="208">
        <v>96017</v>
      </c>
      <c r="C16" s="162">
        <f t="shared" si="1"/>
        <v>1.1514474737684884E-2</v>
      </c>
      <c r="D16" s="208">
        <v>97274</v>
      </c>
      <c r="E16" s="162">
        <f t="shared" si="2"/>
        <v>1.136399080899554E-2</v>
      </c>
      <c r="F16" s="208">
        <v>114318</v>
      </c>
      <c r="G16" s="162">
        <f t="shared" si="3"/>
        <v>2.0013383894713362E-2</v>
      </c>
      <c r="H16" s="162"/>
      <c r="I16" s="243">
        <v>95354</v>
      </c>
      <c r="J16" s="242">
        <v>98837</v>
      </c>
      <c r="K16" s="242">
        <v>102319</v>
      </c>
      <c r="L16" s="242"/>
      <c r="M16" s="162">
        <v>1.2500000000000001E-2</v>
      </c>
      <c r="N16" s="209">
        <f t="shared" si="4"/>
        <v>100769</v>
      </c>
      <c r="O16" s="209">
        <f t="shared" si="5"/>
        <v>104450</v>
      </c>
      <c r="P16" s="209">
        <f t="shared" si="8"/>
        <v>108129</v>
      </c>
      <c r="Q16" s="209"/>
      <c r="R16" s="211">
        <v>1.2500000000000001E-2</v>
      </c>
      <c r="T16" s="164">
        <v>12</v>
      </c>
      <c r="U16" s="210">
        <f t="shared" si="6"/>
        <v>87057</v>
      </c>
      <c r="V16" s="208">
        <v>92859</v>
      </c>
      <c r="W16" s="208">
        <v>98666</v>
      </c>
      <c r="X16" s="208">
        <v>109112</v>
      </c>
      <c r="Y16" s="162">
        <f t="shared" si="7"/>
        <v>1.2495502273396356E-2</v>
      </c>
      <c r="Z16" s="215">
        <f t="shared" si="0"/>
        <v>88561</v>
      </c>
      <c r="AA16" s="209">
        <f t="shared" si="0"/>
        <v>94464</v>
      </c>
      <c r="AB16" s="209">
        <f t="shared" si="0"/>
        <v>100371</v>
      </c>
      <c r="AC16" s="209">
        <f t="shared" si="0"/>
        <v>110998</v>
      </c>
      <c r="AD16" s="211">
        <v>1.2500000000000001E-2</v>
      </c>
      <c r="AE16" s="214"/>
    </row>
    <row r="17" spans="1:31" x14ac:dyDescent="0.3">
      <c r="A17" s="164">
        <v>13</v>
      </c>
      <c r="B17" s="208">
        <v>97110</v>
      </c>
      <c r="C17" s="162">
        <f t="shared" si="1"/>
        <v>1.1383400856098399E-2</v>
      </c>
      <c r="D17" s="208">
        <v>98367</v>
      </c>
      <c r="E17" s="162">
        <f t="shared" si="2"/>
        <v>1.1236301581100809E-2</v>
      </c>
      <c r="F17" s="208">
        <v>116603</v>
      </c>
      <c r="G17" s="162">
        <f t="shared" si="3"/>
        <v>1.9988103360800574E-2</v>
      </c>
      <c r="H17" s="162"/>
      <c r="I17" s="243">
        <v>96546</v>
      </c>
      <c r="J17" s="242">
        <v>100072</v>
      </c>
      <c r="K17" s="242">
        <v>103598</v>
      </c>
      <c r="L17" s="242"/>
      <c r="M17" s="162">
        <v>1.2500000000000001E-2</v>
      </c>
      <c r="N17" s="209">
        <f t="shared" si="4"/>
        <v>102029</v>
      </c>
      <c r="O17" s="209">
        <f t="shared" si="5"/>
        <v>105756</v>
      </c>
      <c r="P17" s="209">
        <f t="shared" si="8"/>
        <v>109481</v>
      </c>
      <c r="Q17" s="209"/>
      <c r="R17" s="211">
        <v>1.2500000000000001E-2</v>
      </c>
      <c r="T17" s="164">
        <v>13</v>
      </c>
      <c r="U17" s="210">
        <f t="shared" si="6"/>
        <v>88145</v>
      </c>
      <c r="V17" s="208">
        <v>94020</v>
      </c>
      <c r="W17" s="208">
        <v>99899</v>
      </c>
      <c r="X17" s="208">
        <v>110476</v>
      </c>
      <c r="Y17" s="162">
        <f t="shared" si="7"/>
        <v>1.2502826866539592E-2</v>
      </c>
      <c r="Z17" s="215">
        <f t="shared" si="0"/>
        <v>89669</v>
      </c>
      <c r="AA17" s="209">
        <f t="shared" si="0"/>
        <v>95645</v>
      </c>
      <c r="AB17" s="209">
        <f t="shared" si="0"/>
        <v>101626</v>
      </c>
      <c r="AC17" s="209">
        <f t="shared" si="0"/>
        <v>112385</v>
      </c>
      <c r="AD17" s="211">
        <v>1.2500000000000001E-2</v>
      </c>
      <c r="AE17" s="214"/>
    </row>
    <row r="18" spans="1:31" x14ac:dyDescent="0.3">
      <c r="A18" s="164">
        <v>14</v>
      </c>
      <c r="B18" s="208">
        <v>98203</v>
      </c>
      <c r="C18" s="162">
        <f t="shared" si="1"/>
        <v>1.1255277520337762E-2</v>
      </c>
      <c r="D18" s="208">
        <v>99460</v>
      </c>
      <c r="E18" s="162">
        <f t="shared" si="2"/>
        <v>1.1111449978143076E-2</v>
      </c>
      <c r="F18" s="208">
        <v>118935</v>
      </c>
      <c r="G18" s="162">
        <f t="shared" si="3"/>
        <v>1.9999485433479413E-2</v>
      </c>
      <c r="H18" s="162"/>
      <c r="I18" s="243">
        <v>97753</v>
      </c>
      <c r="J18" s="242">
        <v>101323</v>
      </c>
      <c r="K18" s="242">
        <v>104893</v>
      </c>
      <c r="L18" s="242"/>
      <c r="M18" s="162">
        <v>1.2500000000000001E-2</v>
      </c>
      <c r="N18" s="209">
        <f t="shared" si="4"/>
        <v>103304</v>
      </c>
      <c r="O18" s="209">
        <f t="shared" si="5"/>
        <v>107078</v>
      </c>
      <c r="P18" s="209">
        <f t="shared" si="8"/>
        <v>110850</v>
      </c>
      <c r="Q18" s="209"/>
      <c r="R18" s="211">
        <v>1.2500000000000001E-2</v>
      </c>
      <c r="T18" s="164">
        <v>14</v>
      </c>
      <c r="U18" s="210">
        <f t="shared" si="6"/>
        <v>89247</v>
      </c>
      <c r="V18" s="208">
        <v>95195</v>
      </c>
      <c r="W18" s="208">
        <v>101148</v>
      </c>
      <c r="X18" s="208">
        <v>111857</v>
      </c>
      <c r="Y18" s="162">
        <f t="shared" si="7"/>
        <v>1.2497340991278451E-2</v>
      </c>
      <c r="Z18" s="215">
        <f t="shared" si="0"/>
        <v>90789</v>
      </c>
      <c r="AA18" s="209">
        <f t="shared" si="0"/>
        <v>96841</v>
      </c>
      <c r="AB18" s="209">
        <f t="shared" si="0"/>
        <v>102896</v>
      </c>
      <c r="AC18" s="209">
        <f t="shared" si="0"/>
        <v>113790</v>
      </c>
      <c r="AD18" s="211">
        <v>1.2500000000000001E-2</v>
      </c>
      <c r="AE18" s="214"/>
    </row>
    <row r="19" spans="1:31" x14ac:dyDescent="0.3">
      <c r="A19" s="164">
        <v>15</v>
      </c>
      <c r="B19" s="208">
        <v>99296</v>
      </c>
      <c r="C19" s="162">
        <f t="shared" si="1"/>
        <v>1.1130006211622863E-2</v>
      </c>
      <c r="D19" s="208">
        <v>100553</v>
      </c>
      <c r="E19" s="162">
        <f t="shared" si="2"/>
        <v>1.0989342449225819E-2</v>
      </c>
      <c r="F19" s="208">
        <v>123740</v>
      </c>
      <c r="G19" s="162">
        <f t="shared" si="3"/>
        <v>4.0400218606802034E-2</v>
      </c>
      <c r="H19" s="162"/>
      <c r="I19" s="243">
        <v>98975</v>
      </c>
      <c r="J19" s="242">
        <v>102590</v>
      </c>
      <c r="K19" s="242">
        <v>106204</v>
      </c>
      <c r="L19" s="242"/>
      <c r="M19" s="162">
        <v>1.2500000000000001E-2</v>
      </c>
      <c r="N19" s="209">
        <f t="shared" si="4"/>
        <v>104595</v>
      </c>
      <c r="O19" s="209">
        <f t="shared" si="5"/>
        <v>108416</v>
      </c>
      <c r="P19" s="209">
        <f t="shared" si="8"/>
        <v>112236</v>
      </c>
      <c r="Q19" s="209"/>
      <c r="R19" s="211">
        <v>1.2500000000000001E-2</v>
      </c>
      <c r="T19" s="164">
        <v>15</v>
      </c>
      <c r="U19" s="210">
        <f t="shared" si="6"/>
        <v>90363</v>
      </c>
      <c r="V19" s="208">
        <v>96385</v>
      </c>
      <c r="W19" s="208">
        <v>102412</v>
      </c>
      <c r="X19" s="208">
        <v>113255</v>
      </c>
      <c r="Y19" s="162">
        <f t="shared" si="7"/>
        <v>1.2500656547087556E-2</v>
      </c>
      <c r="Z19" s="215">
        <f t="shared" si="0"/>
        <v>91924</v>
      </c>
      <c r="AA19" s="209">
        <f t="shared" si="0"/>
        <v>98051</v>
      </c>
      <c r="AB19" s="209">
        <f t="shared" si="0"/>
        <v>104182</v>
      </c>
      <c r="AC19" s="209">
        <f t="shared" si="0"/>
        <v>115213</v>
      </c>
      <c r="AD19" s="211">
        <v>1.2500000000000001E-2</v>
      </c>
      <c r="AE19" s="214"/>
    </row>
    <row r="20" spans="1:31" x14ac:dyDescent="0.3">
      <c r="A20" s="164">
        <v>16</v>
      </c>
      <c r="B20" s="208">
        <v>100389</v>
      </c>
      <c r="C20" s="162">
        <f t="shared" si="1"/>
        <v>1.1007492748952626E-2</v>
      </c>
      <c r="D20" s="208">
        <v>101646</v>
      </c>
      <c r="E20" s="162">
        <f t="shared" si="2"/>
        <v>1.0869889511004148E-2</v>
      </c>
      <c r="F20" s="208">
        <v>126215</v>
      </c>
      <c r="G20" s="162">
        <f t="shared" si="3"/>
        <v>2.0001616292225636E-2</v>
      </c>
      <c r="H20" s="162"/>
      <c r="I20" s="243">
        <v>100212</v>
      </c>
      <c r="J20" s="242">
        <v>103872</v>
      </c>
      <c r="K20" s="242">
        <v>107532</v>
      </c>
      <c r="L20" s="242"/>
      <c r="M20" s="162">
        <v>1.2500000000000001E-2</v>
      </c>
      <c r="N20" s="209">
        <f t="shared" si="4"/>
        <v>105902</v>
      </c>
      <c r="O20" s="209">
        <f t="shared" si="5"/>
        <v>109771</v>
      </c>
      <c r="P20" s="209">
        <f t="shared" si="8"/>
        <v>113639</v>
      </c>
      <c r="Q20" s="209"/>
      <c r="R20" s="211">
        <v>1.2500000000000001E-2</v>
      </c>
      <c r="T20" s="164">
        <v>16</v>
      </c>
      <c r="U20" s="210">
        <f t="shared" si="6"/>
        <v>91493</v>
      </c>
      <c r="V20" s="208">
        <v>97590</v>
      </c>
      <c r="W20" s="208">
        <v>103692</v>
      </c>
      <c r="X20" s="208">
        <v>114671</v>
      </c>
      <c r="Y20" s="162">
        <f t="shared" si="7"/>
        <v>1.2501945323442445E-2</v>
      </c>
      <c r="Z20" s="215">
        <f t="shared" si="0"/>
        <v>93074</v>
      </c>
      <c r="AA20" s="209">
        <f t="shared" si="0"/>
        <v>99277</v>
      </c>
      <c r="AB20" s="209">
        <f t="shared" si="0"/>
        <v>105484</v>
      </c>
      <c r="AC20" s="209">
        <f t="shared" si="0"/>
        <v>116653</v>
      </c>
      <c r="AD20" s="211">
        <v>1.2500000000000001E-2</v>
      </c>
      <c r="AE20" s="214"/>
    </row>
    <row r="21" spans="1:31" x14ac:dyDescent="0.3">
      <c r="A21" s="164">
        <v>17</v>
      </c>
      <c r="B21" s="208">
        <v>101482</v>
      </c>
      <c r="C21" s="162">
        <f t="shared" si="1"/>
        <v>1.088764705296397E-2</v>
      </c>
      <c r="D21" s="208">
        <v>102739</v>
      </c>
      <c r="E21" s="162">
        <f t="shared" si="2"/>
        <v>1.075300552899278E-2</v>
      </c>
      <c r="F21" s="208">
        <v>128739</v>
      </c>
      <c r="G21" s="162">
        <f t="shared" si="3"/>
        <v>1.9997623103434614E-2</v>
      </c>
      <c r="H21" s="162"/>
      <c r="I21" s="243">
        <v>101465</v>
      </c>
      <c r="J21" s="242">
        <v>105170</v>
      </c>
      <c r="K21" s="242">
        <v>108876</v>
      </c>
      <c r="L21" s="242"/>
      <c r="M21" s="162">
        <v>1.2500000000000001E-2</v>
      </c>
      <c r="N21" s="209">
        <f t="shared" si="4"/>
        <v>107226</v>
      </c>
      <c r="O21" s="209">
        <f t="shared" si="5"/>
        <v>111143</v>
      </c>
      <c r="P21" s="209">
        <f t="shared" si="8"/>
        <v>115059</v>
      </c>
      <c r="Q21" s="209"/>
      <c r="R21" s="211">
        <v>1.2500000000000001E-2</v>
      </c>
      <c r="T21" s="164">
        <v>17</v>
      </c>
      <c r="U21" s="210">
        <f t="shared" si="6"/>
        <v>92637</v>
      </c>
      <c r="V21" s="208">
        <v>98810</v>
      </c>
      <c r="W21" s="208">
        <v>104988</v>
      </c>
      <c r="X21" s="208">
        <v>116104</v>
      </c>
      <c r="Y21" s="162">
        <f t="shared" si="7"/>
        <v>1.250128086894149E-2</v>
      </c>
      <c r="Z21" s="215">
        <f t="shared" si="0"/>
        <v>94238</v>
      </c>
      <c r="AA21" s="209">
        <f t="shared" si="0"/>
        <v>100518</v>
      </c>
      <c r="AB21" s="209">
        <f t="shared" si="0"/>
        <v>106803</v>
      </c>
      <c r="AC21" s="209">
        <f t="shared" si="0"/>
        <v>118111</v>
      </c>
      <c r="AD21" s="211">
        <v>1.2500000000000001E-2</v>
      </c>
      <c r="AE21" s="214"/>
    </row>
    <row r="22" spans="1:31" x14ac:dyDescent="0.3">
      <c r="A22" s="164">
        <v>18</v>
      </c>
      <c r="B22" s="208">
        <v>103558</v>
      </c>
      <c r="C22" s="162">
        <f t="shared" si="1"/>
        <v>2.045682978262155E-2</v>
      </c>
      <c r="D22" s="208">
        <v>103832</v>
      </c>
      <c r="E22" s="162">
        <f t="shared" si="2"/>
        <v>1.063860851283349E-2</v>
      </c>
      <c r="F22" s="208">
        <v>131314</v>
      </c>
      <c r="G22" s="162">
        <f t="shared" si="3"/>
        <v>2.0001708883865807E-2</v>
      </c>
      <c r="H22" s="162"/>
      <c r="I22" s="243">
        <v>102733</v>
      </c>
      <c r="J22" s="242">
        <v>106485</v>
      </c>
      <c r="K22" s="242">
        <v>110237</v>
      </c>
      <c r="L22" s="242"/>
      <c r="M22" s="162">
        <v>1.2500000000000001E-2</v>
      </c>
      <c r="N22" s="209">
        <f t="shared" si="4"/>
        <v>108566</v>
      </c>
      <c r="O22" s="209">
        <f t="shared" si="5"/>
        <v>112532</v>
      </c>
      <c r="P22" s="209">
        <f t="shared" si="8"/>
        <v>116497</v>
      </c>
      <c r="Q22" s="209"/>
      <c r="R22" s="211">
        <v>1.2500000000000001E-2</v>
      </c>
      <c r="T22" s="164">
        <v>18</v>
      </c>
      <c r="U22" s="210">
        <f t="shared" si="6"/>
        <v>93795</v>
      </c>
      <c r="V22" s="208">
        <v>100045</v>
      </c>
      <c r="W22" s="208">
        <v>106300</v>
      </c>
      <c r="X22" s="208">
        <v>117555</v>
      </c>
      <c r="Y22" s="162">
        <f t="shared" si="7"/>
        <v>1.2498734945855683E-2</v>
      </c>
      <c r="Z22" s="215">
        <f t="shared" si="0"/>
        <v>95416</v>
      </c>
      <c r="AA22" s="209">
        <f t="shared" si="0"/>
        <v>101774</v>
      </c>
      <c r="AB22" s="209">
        <f t="shared" si="0"/>
        <v>108138</v>
      </c>
      <c r="AC22" s="209">
        <f t="shared" si="0"/>
        <v>119587</v>
      </c>
      <c r="AD22" s="211">
        <v>1.2500000000000001E-2</v>
      </c>
      <c r="AE22" s="214"/>
    </row>
    <row r="23" spans="1:31" x14ac:dyDescent="0.3">
      <c r="A23" s="164">
        <v>19</v>
      </c>
      <c r="B23" s="208">
        <v>105677</v>
      </c>
      <c r="C23" s="162">
        <f t="shared" si="1"/>
        <v>2.0461963344212904E-2</v>
      </c>
      <c r="D23" s="208">
        <v>105908</v>
      </c>
      <c r="E23" s="162">
        <f t="shared" si="2"/>
        <v>1.9993836196933509E-2</v>
      </c>
      <c r="F23" s="208">
        <v>133940</v>
      </c>
      <c r="G23" s="162">
        <f t="shared" si="3"/>
        <v>1.9997867706413635E-2</v>
      </c>
      <c r="H23" s="162"/>
      <c r="I23" s="243">
        <v>104017</v>
      </c>
      <c r="J23" s="242">
        <v>107816</v>
      </c>
      <c r="K23" s="242">
        <v>111615</v>
      </c>
      <c r="L23" s="242"/>
      <c r="M23" s="162">
        <v>1.2500000000000001E-2</v>
      </c>
      <c r="N23" s="209">
        <f t="shared" si="4"/>
        <v>109923</v>
      </c>
      <c r="O23" s="209">
        <f t="shared" si="5"/>
        <v>113939</v>
      </c>
      <c r="P23" s="209">
        <f t="shared" si="8"/>
        <v>117953</v>
      </c>
      <c r="Q23" s="209"/>
      <c r="R23" s="211">
        <v>1.2500000000000001E-2</v>
      </c>
      <c r="T23" s="164">
        <v>19</v>
      </c>
      <c r="U23" s="210">
        <f t="shared" si="6"/>
        <v>94967</v>
      </c>
      <c r="V23" s="208">
        <v>101296</v>
      </c>
      <c r="W23" s="208">
        <v>107629</v>
      </c>
      <c r="X23" s="208">
        <v>119024</v>
      </c>
      <c r="Y23" s="162">
        <f t="shared" si="7"/>
        <v>1.2504373032135538E-2</v>
      </c>
      <c r="Z23" s="215">
        <f t="shared" si="0"/>
        <v>96609</v>
      </c>
      <c r="AA23" s="209">
        <f t="shared" si="0"/>
        <v>103046</v>
      </c>
      <c r="AB23" s="209">
        <f t="shared" si="0"/>
        <v>109489</v>
      </c>
      <c r="AC23" s="209">
        <f t="shared" si="0"/>
        <v>121082</v>
      </c>
      <c r="AD23" s="211">
        <v>1.2500000000000001E-2</v>
      </c>
      <c r="AE23" s="214"/>
    </row>
    <row r="24" spans="1:31" x14ac:dyDescent="0.3">
      <c r="A24" s="164">
        <v>20</v>
      </c>
      <c r="B24" s="208">
        <v>107837</v>
      </c>
      <c r="C24" s="162">
        <f t="shared" si="1"/>
        <v>2.0439641549249127E-2</v>
      </c>
      <c r="D24" s="208">
        <v>108027</v>
      </c>
      <c r="E24" s="162">
        <f t="shared" si="2"/>
        <v>2.0007931412169052E-2</v>
      </c>
      <c r="F24" s="208">
        <v>136619</v>
      </c>
      <c r="G24" s="162">
        <f t="shared" si="3"/>
        <v>2.0001493205913094E-2</v>
      </c>
      <c r="H24" s="162"/>
      <c r="I24" s="243">
        <v>105317</v>
      </c>
      <c r="J24" s="242">
        <v>109164</v>
      </c>
      <c r="K24" s="242">
        <v>113010</v>
      </c>
      <c r="L24" s="242"/>
      <c r="M24" s="162">
        <v>1.2500000000000001E-2</v>
      </c>
      <c r="N24" s="209">
        <f t="shared" si="4"/>
        <v>111297</v>
      </c>
      <c r="O24" s="209">
        <f t="shared" si="5"/>
        <v>115363</v>
      </c>
      <c r="P24" s="209">
        <f t="shared" si="8"/>
        <v>119427</v>
      </c>
      <c r="Q24" s="209"/>
      <c r="R24" s="211">
        <v>1.2500000000000001E-2</v>
      </c>
      <c r="T24" s="164">
        <v>20</v>
      </c>
      <c r="U24" s="210">
        <f t="shared" si="6"/>
        <v>96154</v>
      </c>
      <c r="V24" s="208">
        <v>102562</v>
      </c>
      <c r="W24" s="208">
        <v>108974</v>
      </c>
      <c r="X24" s="208">
        <v>120512</v>
      </c>
      <c r="Y24" s="162">
        <f t="shared" si="7"/>
        <v>1.2498025588374664E-2</v>
      </c>
      <c r="Z24" s="215">
        <f t="shared" si="0"/>
        <v>97816</v>
      </c>
      <c r="AA24" s="209">
        <f t="shared" si="0"/>
        <v>104335</v>
      </c>
      <c r="AB24" s="209">
        <f t="shared" si="0"/>
        <v>110858</v>
      </c>
      <c r="AC24" s="209">
        <f t="shared" si="0"/>
        <v>122595</v>
      </c>
      <c r="AD24" s="211">
        <v>1.2500000000000001E-2</v>
      </c>
      <c r="AE24" s="214"/>
    </row>
    <row r="25" spans="1:31" x14ac:dyDescent="0.3">
      <c r="A25" s="164">
        <v>21</v>
      </c>
      <c r="B25" s="208">
        <v>110040</v>
      </c>
      <c r="C25" s="162">
        <f t="shared" si="1"/>
        <v>2.0428980776542375E-2</v>
      </c>
      <c r="D25" s="208">
        <v>110187</v>
      </c>
      <c r="E25" s="162">
        <f t="shared" si="2"/>
        <v>1.9995001249687578E-2</v>
      </c>
      <c r="F25" s="208">
        <v>139352</v>
      </c>
      <c r="G25" s="162">
        <f t="shared" si="3"/>
        <v>2.000453816819037E-2</v>
      </c>
      <c r="H25" s="162"/>
      <c r="I25" s="243">
        <v>106633</v>
      </c>
      <c r="J25" s="242">
        <v>110529</v>
      </c>
      <c r="K25" s="242">
        <v>114423</v>
      </c>
      <c r="L25" s="242"/>
      <c r="M25" s="162">
        <v>1.2500000000000001E-2</v>
      </c>
      <c r="N25" s="209">
        <f t="shared" si="4"/>
        <v>112688</v>
      </c>
      <c r="O25" s="209">
        <f t="shared" si="5"/>
        <v>116805</v>
      </c>
      <c r="P25" s="209">
        <f t="shared" si="8"/>
        <v>120920</v>
      </c>
      <c r="Q25" s="209"/>
      <c r="R25" s="211">
        <v>1.2500000000000001E-2</v>
      </c>
      <c r="T25" s="164">
        <v>21</v>
      </c>
      <c r="U25" s="210">
        <f t="shared" si="6"/>
        <v>97356</v>
      </c>
      <c r="V25" s="208">
        <v>103844</v>
      </c>
      <c r="W25" s="208">
        <v>110336</v>
      </c>
      <c r="X25" s="208">
        <v>122018</v>
      </c>
      <c r="Y25" s="162">
        <f t="shared" si="7"/>
        <v>1.2499756245003022E-2</v>
      </c>
      <c r="Z25" s="215">
        <f t="shared" si="0"/>
        <v>99039</v>
      </c>
      <c r="AA25" s="209">
        <f t="shared" si="0"/>
        <v>105639</v>
      </c>
      <c r="AB25" s="209">
        <f t="shared" si="0"/>
        <v>112243</v>
      </c>
      <c r="AC25" s="209">
        <f t="shared" si="0"/>
        <v>124127</v>
      </c>
      <c r="AD25" s="211">
        <v>1.2500000000000001E-2</v>
      </c>
      <c r="AE25" s="214"/>
    </row>
    <row r="26" spans="1:31" x14ac:dyDescent="0.3">
      <c r="A26" s="164">
        <v>22</v>
      </c>
      <c r="B26" s="208">
        <v>112288</v>
      </c>
      <c r="C26" s="162">
        <f t="shared" si="1"/>
        <v>2.0428934932751726E-2</v>
      </c>
      <c r="D26" s="208">
        <v>112391</v>
      </c>
      <c r="E26" s="162">
        <f t="shared" si="2"/>
        <v>2.0002359625001135E-2</v>
      </c>
      <c r="F26" s="208">
        <v>142139</v>
      </c>
      <c r="G26" s="162">
        <f t="shared" si="3"/>
        <v>1.9999712957115792E-2</v>
      </c>
      <c r="H26" s="162"/>
      <c r="I26" s="243">
        <v>107966</v>
      </c>
      <c r="J26" s="242">
        <v>111911</v>
      </c>
      <c r="K26" s="242">
        <v>115853</v>
      </c>
      <c r="L26" s="242"/>
      <c r="M26" s="162">
        <v>1.2500000000000001E-2</v>
      </c>
      <c r="N26" s="209">
        <f t="shared" si="4"/>
        <v>114097</v>
      </c>
      <c r="O26" s="209">
        <f t="shared" si="5"/>
        <v>118265</v>
      </c>
      <c r="P26" s="209">
        <f t="shared" si="8"/>
        <v>122432</v>
      </c>
      <c r="Q26" s="209"/>
      <c r="R26" s="211">
        <v>1.2500000000000001E-2</v>
      </c>
      <c r="T26" s="164">
        <v>22</v>
      </c>
      <c r="U26" s="210">
        <f t="shared" si="6"/>
        <v>98573</v>
      </c>
      <c r="V26" s="208">
        <v>105142</v>
      </c>
      <c r="W26" s="208">
        <v>111715</v>
      </c>
      <c r="X26" s="208">
        <v>123543</v>
      </c>
      <c r="Y26" s="162">
        <f t="shared" si="7"/>
        <v>1.2499518508532028E-2</v>
      </c>
      <c r="Z26" s="215">
        <f t="shared" si="0"/>
        <v>100277</v>
      </c>
      <c r="AA26" s="209">
        <f t="shared" si="0"/>
        <v>106959</v>
      </c>
      <c r="AB26" s="209">
        <f t="shared" si="0"/>
        <v>113646</v>
      </c>
      <c r="AC26" s="209">
        <f t="shared" si="0"/>
        <v>125679</v>
      </c>
      <c r="AD26" s="211">
        <v>1.2500000000000001E-2</v>
      </c>
      <c r="AE26" s="214"/>
    </row>
    <row r="27" spans="1:31" x14ac:dyDescent="0.3">
      <c r="A27" s="164">
        <v>23</v>
      </c>
      <c r="B27" s="208">
        <v>114581</v>
      </c>
      <c r="C27" s="162">
        <f t="shared" si="1"/>
        <v>2.0420703904246225E-2</v>
      </c>
      <c r="D27" s="208">
        <v>114639</v>
      </c>
      <c r="E27" s="162">
        <f t="shared" si="2"/>
        <v>2.0001601551725673E-2</v>
      </c>
      <c r="F27" s="208">
        <v>144981</v>
      </c>
      <c r="G27" s="162">
        <f t="shared" si="3"/>
        <v>1.9994512413904698E-2</v>
      </c>
      <c r="H27" s="162"/>
      <c r="I27" s="243">
        <v>109316</v>
      </c>
      <c r="J27" s="242">
        <v>113310</v>
      </c>
      <c r="K27" s="242">
        <v>117301</v>
      </c>
      <c r="L27" s="242"/>
      <c r="M27" s="162">
        <v>1.2500000000000001E-2</v>
      </c>
      <c r="N27" s="209">
        <f t="shared" si="4"/>
        <v>115523</v>
      </c>
      <c r="O27" s="209">
        <f t="shared" si="5"/>
        <v>119743</v>
      </c>
      <c r="P27" s="209">
        <f t="shared" si="8"/>
        <v>123962</v>
      </c>
      <c r="Q27" s="209"/>
      <c r="R27" s="211">
        <v>1.2500000000000001E-2</v>
      </c>
      <c r="T27" s="164">
        <v>23</v>
      </c>
      <c r="U27" s="210">
        <f t="shared" si="6"/>
        <v>99805</v>
      </c>
      <c r="V27" s="208">
        <v>106456</v>
      </c>
      <c r="W27" s="208">
        <v>113111</v>
      </c>
      <c r="X27" s="208">
        <v>125087</v>
      </c>
      <c r="Y27" s="162">
        <f t="shared" si="7"/>
        <v>1.2497384489547469E-2</v>
      </c>
      <c r="Z27" s="215">
        <f t="shared" si="0"/>
        <v>101530</v>
      </c>
      <c r="AA27" s="209">
        <f t="shared" si="0"/>
        <v>108296</v>
      </c>
      <c r="AB27" s="209">
        <f t="shared" si="0"/>
        <v>115066</v>
      </c>
      <c r="AC27" s="209">
        <f t="shared" si="0"/>
        <v>127249</v>
      </c>
      <c r="AD27" s="211">
        <v>1.2500000000000001E-2</v>
      </c>
      <c r="AE27" s="214"/>
    </row>
    <row r="28" spans="1:31" x14ac:dyDescent="0.3">
      <c r="A28" s="164">
        <v>24</v>
      </c>
      <c r="B28" s="208">
        <v>116920</v>
      </c>
      <c r="C28" s="162">
        <f t="shared" si="1"/>
        <v>2.0413506602316264E-2</v>
      </c>
      <c r="D28" s="208">
        <v>116931</v>
      </c>
      <c r="E28" s="162">
        <f t="shared" si="2"/>
        <v>1.999319603276372E-2</v>
      </c>
      <c r="F28" s="208">
        <v>147881</v>
      </c>
      <c r="G28" s="162">
        <f t="shared" si="3"/>
        <v>2.0002621033100888E-2</v>
      </c>
      <c r="H28" s="162"/>
      <c r="I28" s="243">
        <v>110682</v>
      </c>
      <c r="J28" s="242">
        <v>114726</v>
      </c>
      <c r="K28" s="242">
        <v>118767</v>
      </c>
      <c r="L28" s="242"/>
      <c r="M28" s="162">
        <v>1.2500000000000001E-2</v>
      </c>
      <c r="N28" s="209">
        <f t="shared" si="4"/>
        <v>116967</v>
      </c>
      <c r="O28" s="209">
        <f t="shared" si="5"/>
        <v>121240</v>
      </c>
      <c r="P28" s="209">
        <f t="shared" si="8"/>
        <v>125512</v>
      </c>
      <c r="Q28" s="209"/>
      <c r="R28" s="211">
        <v>1.2500000000000001E-2</v>
      </c>
      <c r="T28" s="164">
        <v>24</v>
      </c>
      <c r="U28" s="210">
        <f t="shared" si="6"/>
        <v>101053</v>
      </c>
      <c r="V28" s="208">
        <v>107787</v>
      </c>
      <c r="W28" s="208">
        <v>114525</v>
      </c>
      <c r="X28" s="208">
        <v>126651</v>
      </c>
      <c r="Y28" s="162">
        <f t="shared" si="7"/>
        <v>1.2502818065679717E-2</v>
      </c>
      <c r="Z28" s="215">
        <f t="shared" si="0"/>
        <v>102799</v>
      </c>
      <c r="AA28" s="209">
        <f t="shared" si="0"/>
        <v>109650</v>
      </c>
      <c r="AB28" s="209">
        <f t="shared" si="0"/>
        <v>116504</v>
      </c>
      <c r="AC28" s="209">
        <f t="shared" si="0"/>
        <v>128840</v>
      </c>
      <c r="AD28" s="211">
        <v>1.2500000000000001E-2</v>
      </c>
      <c r="AE28" s="214"/>
    </row>
    <row r="29" spans="1:31" x14ac:dyDescent="0.3">
      <c r="A29" s="164">
        <v>25</v>
      </c>
      <c r="B29" s="208">
        <v>119304</v>
      </c>
      <c r="C29" s="162">
        <f t="shared" si="1"/>
        <v>2.0390010263427984E-2</v>
      </c>
      <c r="D29" s="208">
        <v>119270</v>
      </c>
      <c r="E29" s="162">
        <f t="shared" si="2"/>
        <v>2.0003249779784658E-2</v>
      </c>
      <c r="F29" s="208">
        <v>150839</v>
      </c>
      <c r="G29" s="162">
        <f t="shared" si="3"/>
        <v>2.0002569633691954E-2</v>
      </c>
      <c r="H29" s="162"/>
      <c r="I29" s="243">
        <v>112066</v>
      </c>
      <c r="J29" s="242">
        <v>116160</v>
      </c>
      <c r="K29" s="242">
        <v>120252</v>
      </c>
      <c r="L29" s="242"/>
      <c r="M29" s="162">
        <v>1.2500000000000001E-2</v>
      </c>
      <c r="N29" s="209">
        <f t="shared" si="4"/>
        <v>118429</v>
      </c>
      <c r="O29" s="209">
        <f t="shared" si="5"/>
        <v>122756</v>
      </c>
      <c r="P29" s="209">
        <f t="shared" si="8"/>
        <v>127081</v>
      </c>
      <c r="Q29" s="209"/>
      <c r="R29" s="211">
        <v>1.2500000000000001E-2</v>
      </c>
      <c r="T29" s="164">
        <v>25</v>
      </c>
      <c r="U29" s="210">
        <f t="shared" si="6"/>
        <v>102316</v>
      </c>
      <c r="V29" s="208">
        <v>109134</v>
      </c>
      <c r="W29" s="208">
        <v>115957</v>
      </c>
      <c r="X29" s="208">
        <v>128234</v>
      </c>
      <c r="Y29" s="162">
        <f t="shared" si="7"/>
        <v>1.2496868824626346E-2</v>
      </c>
      <c r="Z29" s="215">
        <f t="shared" si="0"/>
        <v>104085</v>
      </c>
      <c r="AA29" s="209">
        <f t="shared" si="0"/>
        <v>111021</v>
      </c>
      <c r="AB29" s="209">
        <f t="shared" si="0"/>
        <v>117961</v>
      </c>
      <c r="AC29" s="209">
        <f t="shared" si="0"/>
        <v>130451</v>
      </c>
      <c r="AD29" s="211">
        <v>1.2500000000000001E-2</v>
      </c>
      <c r="AE29" s="214"/>
    </row>
    <row r="30" spans="1:31" x14ac:dyDescent="0.3">
      <c r="A30" s="164">
        <v>26</v>
      </c>
      <c r="B30" s="208">
        <v>121738</v>
      </c>
      <c r="C30" s="162">
        <f t="shared" si="1"/>
        <v>2.0401662978609268E-2</v>
      </c>
      <c r="D30" s="208">
        <v>121655</v>
      </c>
      <c r="E30" s="162">
        <f t="shared" si="2"/>
        <v>1.9996646264777394E-2</v>
      </c>
      <c r="F30" s="208">
        <v>153855</v>
      </c>
      <c r="G30" s="162">
        <f t="shared" si="3"/>
        <v>1.9994828923554253E-2</v>
      </c>
      <c r="H30" s="162"/>
      <c r="I30" s="243">
        <v>113467</v>
      </c>
      <c r="J30" s="242">
        <v>117612</v>
      </c>
      <c r="K30" s="242">
        <v>121755</v>
      </c>
      <c r="L30" s="242"/>
      <c r="M30" s="162">
        <v>1.2500000000000001E-2</v>
      </c>
      <c r="N30" s="209">
        <f t="shared" si="4"/>
        <v>119909</v>
      </c>
      <c r="O30" s="209">
        <f t="shared" si="5"/>
        <v>124290</v>
      </c>
      <c r="P30" s="209">
        <f t="shared" si="8"/>
        <v>128670</v>
      </c>
      <c r="Q30" s="209"/>
      <c r="R30" s="211">
        <v>1.2500000000000001E-2</v>
      </c>
      <c r="T30" s="164">
        <v>26</v>
      </c>
      <c r="U30" s="210">
        <f t="shared" si="6"/>
        <v>103595</v>
      </c>
      <c r="V30" s="208">
        <v>110498</v>
      </c>
      <c r="W30" s="208">
        <v>117406</v>
      </c>
      <c r="X30" s="208">
        <v>129837</v>
      </c>
      <c r="Y30" s="162">
        <f t="shared" si="7"/>
        <v>1.2498396466728975E-2</v>
      </c>
      <c r="Z30" s="215">
        <f t="shared" si="0"/>
        <v>105385</v>
      </c>
      <c r="AA30" s="209">
        <f t="shared" si="0"/>
        <v>112408</v>
      </c>
      <c r="AB30" s="209">
        <f t="shared" si="0"/>
        <v>119436</v>
      </c>
      <c r="AC30" s="209">
        <f t="shared" si="0"/>
        <v>132081</v>
      </c>
      <c r="AD30" s="211">
        <v>1.2500000000000001E-2</v>
      </c>
      <c r="AE30" s="214"/>
    </row>
    <row r="31" spans="1:31" x14ac:dyDescent="0.3">
      <c r="A31" s="164">
        <v>27</v>
      </c>
      <c r="B31" s="208">
        <v>124220</v>
      </c>
      <c r="C31" s="162">
        <f t="shared" si="1"/>
        <v>2.0388046460431419E-2</v>
      </c>
      <c r="D31" s="208">
        <v>124088</v>
      </c>
      <c r="E31" s="162">
        <f t="shared" si="2"/>
        <v>1.9999178003370185E-2</v>
      </c>
      <c r="F31" s="208">
        <v>156163</v>
      </c>
      <c r="G31" s="162">
        <f t="shared" si="3"/>
        <v>1.500113743459751E-2</v>
      </c>
      <c r="H31" s="162"/>
      <c r="I31" s="243">
        <v>114885</v>
      </c>
      <c r="J31" s="242">
        <v>119082</v>
      </c>
      <c r="K31" s="242">
        <v>123277</v>
      </c>
      <c r="L31" s="242"/>
      <c r="M31" s="162">
        <v>1.2500000000000001E-2</v>
      </c>
      <c r="N31" s="209">
        <f t="shared" si="4"/>
        <v>121408</v>
      </c>
      <c r="O31" s="209">
        <f t="shared" si="5"/>
        <v>125844</v>
      </c>
      <c r="P31" s="209">
        <f t="shared" si="8"/>
        <v>130278</v>
      </c>
      <c r="Q31" s="209"/>
      <c r="R31" s="211">
        <v>1.2500000000000001E-2</v>
      </c>
      <c r="T31" s="164">
        <v>27</v>
      </c>
      <c r="U31" s="210">
        <f t="shared" si="6"/>
        <v>104890</v>
      </c>
      <c r="V31" s="208">
        <v>111879</v>
      </c>
      <c r="W31" s="208">
        <v>118874</v>
      </c>
      <c r="X31" s="208">
        <v>131460</v>
      </c>
      <c r="Y31" s="162">
        <f t="shared" si="7"/>
        <v>1.2497963764050027E-2</v>
      </c>
      <c r="Z31" s="215">
        <f t="shared" si="0"/>
        <v>106703</v>
      </c>
      <c r="AA31" s="209">
        <f t="shared" si="0"/>
        <v>113813</v>
      </c>
      <c r="AB31" s="209">
        <f t="shared" si="0"/>
        <v>120928</v>
      </c>
      <c r="AC31" s="209">
        <f t="shared" si="0"/>
        <v>133732</v>
      </c>
      <c r="AD31" s="211">
        <v>1.2500000000000001E-2</v>
      </c>
      <c r="AE31" s="214"/>
    </row>
    <row r="32" spans="1:31" x14ac:dyDescent="0.3">
      <c r="A32" s="164">
        <v>28</v>
      </c>
      <c r="B32" s="208">
        <v>126118</v>
      </c>
      <c r="C32" s="162">
        <f t="shared" si="1"/>
        <v>1.5279343100949928E-2</v>
      </c>
      <c r="D32" s="208">
        <v>126570</v>
      </c>
      <c r="E32" s="162">
        <f t="shared" si="2"/>
        <v>2.0001934111275869E-2</v>
      </c>
      <c r="F32" s="208">
        <v>158506</v>
      </c>
      <c r="G32" s="162">
        <f t="shared" si="3"/>
        <v>1.5003553978855427E-2</v>
      </c>
      <c r="H32" s="162"/>
      <c r="I32" s="243">
        <v>116321</v>
      </c>
      <c r="J32" s="242">
        <v>120571</v>
      </c>
      <c r="K32" s="242">
        <v>124818</v>
      </c>
      <c r="L32" s="242"/>
      <c r="M32" s="162">
        <v>1.2500000000000001E-2</v>
      </c>
      <c r="N32" s="209">
        <f t="shared" si="4"/>
        <v>122926</v>
      </c>
      <c r="O32" s="209">
        <f t="shared" si="5"/>
        <v>127417</v>
      </c>
      <c r="P32" s="209">
        <f t="shared" si="8"/>
        <v>131906</v>
      </c>
      <c r="Q32" s="209"/>
      <c r="R32" s="211">
        <v>1.2500000000000001E-2</v>
      </c>
      <c r="T32" s="164">
        <v>28</v>
      </c>
      <c r="U32" s="210">
        <f t="shared" si="6"/>
        <v>106201</v>
      </c>
      <c r="V32" s="208">
        <v>113277</v>
      </c>
      <c r="W32" s="208">
        <v>120360</v>
      </c>
      <c r="X32" s="208">
        <v>133103</v>
      </c>
      <c r="Y32" s="162">
        <f t="shared" si="7"/>
        <v>1.249564261389537E-2</v>
      </c>
      <c r="Z32" s="215">
        <f t="shared" si="0"/>
        <v>108037</v>
      </c>
      <c r="AA32" s="209">
        <f t="shared" si="0"/>
        <v>115235</v>
      </c>
      <c r="AB32" s="209">
        <f t="shared" si="0"/>
        <v>122440</v>
      </c>
      <c r="AC32" s="209">
        <f t="shared" si="0"/>
        <v>135404</v>
      </c>
      <c r="AD32" s="211">
        <v>1.2500000000000001E-2</v>
      </c>
      <c r="AE32" s="214"/>
    </row>
    <row r="33" spans="1:31" x14ac:dyDescent="0.3">
      <c r="A33" s="164">
        <v>29</v>
      </c>
      <c r="B33" s="208">
        <v>128045</v>
      </c>
      <c r="C33" s="162">
        <f t="shared" si="1"/>
        <v>1.5279341569006804E-2</v>
      </c>
      <c r="D33" s="208">
        <v>128468</v>
      </c>
      <c r="E33" s="162">
        <f t="shared" si="2"/>
        <v>1.4995654578494114E-2</v>
      </c>
      <c r="F33" s="208">
        <v>160883</v>
      </c>
      <c r="G33" s="162">
        <f t="shared" si="3"/>
        <v>1.499627774342927E-2</v>
      </c>
      <c r="H33" s="162"/>
      <c r="I33" s="243">
        <v>117775</v>
      </c>
      <c r="J33" s="242">
        <v>122078</v>
      </c>
      <c r="K33" s="242">
        <v>126378</v>
      </c>
      <c r="L33" s="242"/>
      <c r="M33" s="162">
        <v>1.2500000000000001E-2</v>
      </c>
      <c r="N33" s="209">
        <f t="shared" si="4"/>
        <v>124463</v>
      </c>
      <c r="O33" s="209">
        <f t="shared" si="5"/>
        <v>129010</v>
      </c>
      <c r="P33" s="209">
        <f t="shared" si="8"/>
        <v>133555</v>
      </c>
      <c r="Q33" s="209"/>
      <c r="R33" s="211">
        <v>1.2500000000000001E-2</v>
      </c>
      <c r="T33" s="164">
        <v>29</v>
      </c>
      <c r="U33" s="210">
        <f t="shared" si="6"/>
        <v>107529</v>
      </c>
      <c r="V33" s="208">
        <v>114693</v>
      </c>
      <c r="W33" s="208">
        <v>121865</v>
      </c>
      <c r="X33" s="208">
        <v>134767</v>
      </c>
      <c r="Y33" s="162">
        <f t="shared" si="7"/>
        <v>1.2500331046902725E-2</v>
      </c>
      <c r="Z33" s="215">
        <f t="shared" si="0"/>
        <v>109387</v>
      </c>
      <c r="AA33" s="209">
        <f t="shared" si="0"/>
        <v>116675</v>
      </c>
      <c r="AB33" s="209">
        <f t="shared" si="0"/>
        <v>123971</v>
      </c>
      <c r="AC33" s="209">
        <f t="shared" si="0"/>
        <v>137096</v>
      </c>
      <c r="AD33" s="211">
        <v>1.2500000000000001E-2</v>
      </c>
      <c r="AE33" s="214"/>
    </row>
    <row r="34" spans="1:31" x14ac:dyDescent="0.3">
      <c r="A34" s="164">
        <v>30</v>
      </c>
      <c r="B34" s="208">
        <v>130001</v>
      </c>
      <c r="C34" s="162">
        <f t="shared" si="1"/>
        <v>1.5275879573587411E-2</v>
      </c>
      <c r="D34" s="208">
        <v>131038</v>
      </c>
      <c r="E34" s="162">
        <f t="shared" si="2"/>
        <v>2.0004981785347323E-2</v>
      </c>
      <c r="F34" s="208">
        <v>163296</v>
      </c>
      <c r="G34" s="162">
        <f t="shared" si="3"/>
        <v>1.499847715420523E-2</v>
      </c>
      <c r="H34" s="162"/>
      <c r="I34" s="243">
        <v>119247</v>
      </c>
      <c r="J34" s="242">
        <v>123604</v>
      </c>
      <c r="K34" s="242">
        <v>127958</v>
      </c>
      <c r="L34" s="242"/>
      <c r="M34" s="162">
        <v>1.2500000000000001E-2</v>
      </c>
      <c r="N34" s="209">
        <f t="shared" si="4"/>
        <v>126019</v>
      </c>
      <c r="O34" s="209">
        <f t="shared" si="5"/>
        <v>130623</v>
      </c>
      <c r="P34" s="209">
        <f t="shared" si="8"/>
        <v>135224</v>
      </c>
      <c r="Q34" s="209"/>
      <c r="R34" s="211">
        <v>1.2500000000000001E-2</v>
      </c>
      <c r="T34" s="164">
        <v>30</v>
      </c>
      <c r="U34" s="210">
        <f t="shared" si="6"/>
        <v>108873</v>
      </c>
      <c r="V34" s="208">
        <v>116127</v>
      </c>
      <c r="W34" s="208">
        <v>123388</v>
      </c>
      <c r="X34" s="208">
        <v>136452</v>
      </c>
      <c r="Y34" s="162">
        <f t="shared" si="7"/>
        <v>1.250294263817321E-2</v>
      </c>
      <c r="Z34" s="209">
        <f t="shared" si="0"/>
        <v>110755</v>
      </c>
      <c r="AA34" s="209">
        <f t="shared" si="0"/>
        <v>118134</v>
      </c>
      <c r="AB34" s="209">
        <f t="shared" si="0"/>
        <v>125521</v>
      </c>
      <c r="AC34" s="209">
        <f t="shared" si="0"/>
        <v>138810</v>
      </c>
      <c r="AD34" s="211">
        <v>1.2500000000000001E-2</v>
      </c>
      <c r="AE34" s="214"/>
    </row>
    <row r="35" spans="1:31" x14ac:dyDescent="0.3">
      <c r="B35" s="145" t="s">
        <v>73</v>
      </c>
      <c r="D35" s="147" t="s">
        <v>79</v>
      </c>
    </row>
    <row r="39" spans="1:31" x14ac:dyDescent="0.3">
      <c r="J39" s="203"/>
      <c r="K39" s="203"/>
      <c r="L39" s="203"/>
    </row>
    <row r="40" spans="1:31" x14ac:dyDescent="0.3">
      <c r="J40" s="203"/>
      <c r="K40" s="203"/>
      <c r="L40" s="203"/>
    </row>
    <row r="41" spans="1:31" x14ac:dyDescent="0.3">
      <c r="J41" s="203"/>
      <c r="K41" s="203"/>
      <c r="L41" s="203"/>
    </row>
    <row r="42" spans="1:31" x14ac:dyDescent="0.3">
      <c r="S42" s="203"/>
      <c r="T42" s="203"/>
    </row>
    <row r="43" spans="1:31" x14ac:dyDescent="0.3">
      <c r="J43" s="203"/>
      <c r="K43" s="203"/>
      <c r="L43" s="203"/>
      <c r="S43" s="203"/>
      <c r="T43" s="203"/>
    </row>
    <row r="44" spans="1:31" x14ac:dyDescent="0.3">
      <c r="J44" s="203"/>
      <c r="K44" s="203"/>
      <c r="L44" s="203"/>
      <c r="S44" s="203"/>
      <c r="T44" s="203"/>
    </row>
    <row r="46" spans="1:31" x14ac:dyDescent="0.3">
      <c r="J46" s="203"/>
      <c r="K46" s="203"/>
      <c r="L46" s="203"/>
    </row>
    <row r="47" spans="1:31" x14ac:dyDescent="0.3">
      <c r="J47" s="203"/>
      <c r="K47" s="203"/>
      <c r="L47" s="203"/>
    </row>
    <row r="48" spans="1:31" x14ac:dyDescent="0.3">
      <c r="J48" s="203"/>
      <c r="K48" s="203"/>
      <c r="L48" s="203"/>
    </row>
  </sheetData>
  <mergeCells count="7">
    <mergeCell ref="U2:Y2"/>
    <mergeCell ref="Z2:AD2"/>
    <mergeCell ref="U1:AD1"/>
    <mergeCell ref="I1:R1"/>
    <mergeCell ref="A2:F2"/>
    <mergeCell ref="I2:M2"/>
    <mergeCell ref="N2:R2"/>
  </mergeCells>
  <printOptions horizontalCentered="1"/>
  <pageMargins left="0" right="0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37"/>
  <sheetViews>
    <sheetView topLeftCell="A25" workbookViewId="0">
      <selection activeCell="K46" sqref="K46"/>
    </sheetView>
  </sheetViews>
  <sheetFormatPr defaultColWidth="9" defaultRowHeight="14" x14ac:dyDescent="0.3"/>
  <cols>
    <col min="1" max="1" width="6.453125" style="145" bestFit="1" customWidth="1"/>
    <col min="2" max="2" width="10.1796875" style="145" hidden="1" customWidth="1"/>
    <col min="3" max="3" width="9.7265625" style="145" hidden="1" customWidth="1"/>
    <col min="4" max="4" width="10.54296875" style="145" hidden="1" customWidth="1"/>
    <col min="5" max="5" width="9.1796875" style="145" hidden="1" customWidth="1"/>
    <col min="6" max="8" width="10.1796875" style="145" bestFit="1" customWidth="1"/>
    <col min="9" max="9" width="10.54296875" style="145" bestFit="1" customWidth="1"/>
    <col min="10" max="10" width="10.453125" style="145" bestFit="1" customWidth="1"/>
    <col min="11" max="12" width="10" style="145" bestFit="1" customWidth="1"/>
    <col min="13" max="13" width="11.26953125" style="145" bestFit="1" customWidth="1"/>
    <col min="14" max="14" width="5.54296875" style="145" customWidth="1"/>
    <col min="15" max="15" width="10" style="145" bestFit="1" customWidth="1"/>
    <col min="16" max="16" width="10.453125" style="145" bestFit="1" customWidth="1"/>
    <col min="17" max="17" width="10" style="145" bestFit="1" customWidth="1"/>
    <col min="18" max="16384" width="9" style="145"/>
  </cols>
  <sheetData>
    <row r="1" spans="1:17" x14ac:dyDescent="0.3">
      <c r="A1" s="276" t="s">
        <v>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</row>
    <row r="2" spans="1:17" x14ac:dyDescent="0.3">
      <c r="A2" s="275" t="s">
        <v>69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</row>
    <row r="3" spans="1:17" ht="7" customHeight="1" x14ac:dyDescent="0.3">
      <c r="A3" s="204"/>
      <c r="B3" s="204"/>
      <c r="C3" s="204"/>
      <c r="D3" s="204"/>
      <c r="E3" s="204"/>
      <c r="F3" s="204"/>
      <c r="G3" s="204"/>
      <c r="H3" s="204"/>
      <c r="I3" s="204"/>
    </row>
    <row r="4" spans="1:17" x14ac:dyDescent="0.3">
      <c r="A4" s="133" t="s">
        <v>8</v>
      </c>
      <c r="B4" s="189" t="s">
        <v>9</v>
      </c>
      <c r="C4" s="189" t="s">
        <v>57</v>
      </c>
      <c r="D4" s="189" t="s">
        <v>1</v>
      </c>
      <c r="E4" s="189"/>
      <c r="F4" s="274" t="s">
        <v>85</v>
      </c>
      <c r="G4" s="274"/>
      <c r="H4" s="274"/>
      <c r="I4" s="189" t="s">
        <v>58</v>
      </c>
      <c r="J4" s="274" t="s">
        <v>96</v>
      </c>
      <c r="K4" s="274"/>
      <c r="L4" s="274"/>
      <c r="M4" s="189" t="s">
        <v>58</v>
      </c>
      <c r="N4" s="133"/>
      <c r="O4" s="189"/>
      <c r="P4" s="189"/>
      <c r="Q4" s="150"/>
    </row>
    <row r="5" spans="1:17" x14ac:dyDescent="0.3">
      <c r="A5" s="133"/>
      <c r="B5" s="134" t="s">
        <v>54</v>
      </c>
      <c r="C5" s="135"/>
      <c r="D5" s="189" t="s">
        <v>54</v>
      </c>
      <c r="E5" s="189"/>
      <c r="F5" s="240" t="s">
        <v>70</v>
      </c>
      <c r="G5" s="136" t="s">
        <v>71</v>
      </c>
      <c r="H5" s="240" t="s">
        <v>72</v>
      </c>
      <c r="I5" s="189"/>
      <c r="J5" s="189" t="s">
        <v>70</v>
      </c>
      <c r="K5" s="136" t="s">
        <v>71</v>
      </c>
      <c r="L5" s="189" t="s">
        <v>72</v>
      </c>
      <c r="M5" s="189"/>
      <c r="N5" s="133"/>
      <c r="O5" s="134"/>
      <c r="P5" s="189"/>
      <c r="Q5" s="136"/>
    </row>
    <row r="6" spans="1:17" x14ac:dyDescent="0.3">
      <c r="A6" s="134">
        <v>0</v>
      </c>
      <c r="B6" s="137">
        <v>9950</v>
      </c>
      <c r="C6" s="137"/>
      <c r="D6" s="138">
        <v>12069</v>
      </c>
      <c r="E6" s="137"/>
      <c r="F6" s="137">
        <v>10286</v>
      </c>
      <c r="G6" s="139">
        <v>12000</v>
      </c>
      <c r="H6" s="137">
        <v>19014</v>
      </c>
      <c r="I6" s="189"/>
      <c r="J6" s="224">
        <f>ROUND(10800/1.0175,0)</f>
        <v>10614</v>
      </c>
      <c r="K6" s="146">
        <f>ROUND(12720/1.0175,0)</f>
        <v>12501</v>
      </c>
      <c r="L6" s="146">
        <f>ROUND(20155/1.0175,0)</f>
        <v>19808</v>
      </c>
      <c r="N6" s="134"/>
      <c r="O6" s="137"/>
      <c r="P6" s="149"/>
      <c r="Q6" s="139"/>
    </row>
    <row r="7" spans="1:17" x14ac:dyDescent="0.3">
      <c r="A7" s="134">
        <v>1</v>
      </c>
      <c r="B7" s="137">
        <v>10151</v>
      </c>
      <c r="C7" s="140">
        <f>(B7-B6)/B6</f>
        <v>2.0201005025125628E-2</v>
      </c>
      <c r="D7" s="138">
        <v>12218</v>
      </c>
      <c r="E7" s="137"/>
      <c r="F7" s="137">
        <f>ROUND(F6*1.0175,0)</f>
        <v>10466</v>
      </c>
      <c r="G7" s="139">
        <f>ROUND(G6*1.0175,0)</f>
        <v>12210</v>
      </c>
      <c r="H7" s="137">
        <v>19394</v>
      </c>
      <c r="I7" s="141">
        <v>0.02</v>
      </c>
      <c r="J7" s="146">
        <f>ROUND(F6*1.05,0)</f>
        <v>10800</v>
      </c>
      <c r="K7" s="146">
        <f>ROUND(G6*1.06,0)</f>
        <v>12720</v>
      </c>
      <c r="L7" s="146">
        <f>ROUND(H6*1.06,0)</f>
        <v>20155</v>
      </c>
      <c r="M7" s="225">
        <f>(L7-L6)/L6</f>
        <v>1.7518174474959611E-2</v>
      </c>
      <c r="N7" s="134"/>
      <c r="O7" s="137"/>
      <c r="P7" s="149"/>
      <c r="Q7" s="139"/>
    </row>
    <row r="8" spans="1:17" x14ac:dyDescent="0.3">
      <c r="A8" s="142">
        <v>2</v>
      </c>
      <c r="B8" s="143">
        <v>10303</v>
      </c>
      <c r="C8" s="140">
        <f t="shared" ref="C8:C36" si="0">(B8-B7)/B7</f>
        <v>1.4973894197615998E-2</v>
      </c>
      <c r="D8" s="144">
        <v>12304</v>
      </c>
      <c r="F8" s="137">
        <f t="shared" ref="F8:F36" si="1">ROUND(F7*1.0175,0)</f>
        <v>10649</v>
      </c>
      <c r="G8" s="139">
        <f t="shared" ref="G8:G36" si="2">ROUND(G7*1.0175,0)</f>
        <v>12424</v>
      </c>
      <c r="H8" s="137">
        <v>19781</v>
      </c>
      <c r="I8" s="141">
        <v>0.02</v>
      </c>
      <c r="J8" s="146">
        <f>ROUND(J7*1.0175,0)</f>
        <v>10989</v>
      </c>
      <c r="K8" s="146">
        <f>ROUND(K7*1.0175,0)</f>
        <v>12943</v>
      </c>
      <c r="L8" s="146">
        <f>ROUND(L7*1.0175,0)</f>
        <v>20508</v>
      </c>
      <c r="M8" s="225">
        <f t="shared" ref="M8:M36" si="3">(L8-L7)/L7</f>
        <v>1.7514264450508559E-2</v>
      </c>
      <c r="N8" s="151"/>
      <c r="O8" s="152"/>
      <c r="P8" s="153"/>
      <c r="Q8" s="139"/>
    </row>
    <row r="9" spans="1:17" x14ac:dyDescent="0.3">
      <c r="A9" s="142">
        <v>3</v>
      </c>
      <c r="B9" s="146">
        <v>10509</v>
      </c>
      <c r="C9" s="140">
        <f t="shared" si="0"/>
        <v>1.9994176453460157E-2</v>
      </c>
      <c r="D9" s="144">
        <v>12396</v>
      </c>
      <c r="F9" s="137">
        <f t="shared" si="1"/>
        <v>10835</v>
      </c>
      <c r="G9" s="139">
        <f t="shared" si="2"/>
        <v>12641</v>
      </c>
      <c r="H9" s="137">
        <v>20177</v>
      </c>
      <c r="I9" s="141">
        <v>0.02</v>
      </c>
      <c r="J9" s="146">
        <f t="shared" ref="J9:J36" si="4">ROUND(J8*1.0175,0)</f>
        <v>11181</v>
      </c>
      <c r="K9" s="146">
        <f t="shared" ref="K9:K36" si="5">ROUND(K8*1.0175,0)</f>
        <v>13170</v>
      </c>
      <c r="L9" s="146">
        <f t="shared" ref="L9:L36" si="6">ROUND(L8*1.0175,0)</f>
        <v>20867</v>
      </c>
      <c r="M9" s="225">
        <f t="shared" si="3"/>
        <v>1.7505363760483714E-2</v>
      </c>
      <c r="N9" s="151"/>
      <c r="O9" s="154"/>
      <c r="P9" s="153"/>
      <c r="Q9" s="139"/>
    </row>
    <row r="10" spans="1:17" x14ac:dyDescent="0.3">
      <c r="A10" s="142">
        <v>4</v>
      </c>
      <c r="B10" s="146">
        <v>10719</v>
      </c>
      <c r="C10" s="140">
        <f t="shared" si="0"/>
        <v>1.998287182415073E-2</v>
      </c>
      <c r="D10" s="144">
        <v>12489</v>
      </c>
      <c r="F10" s="137">
        <f t="shared" si="1"/>
        <v>11025</v>
      </c>
      <c r="G10" s="139">
        <f t="shared" si="2"/>
        <v>12862</v>
      </c>
      <c r="H10" s="137">
        <v>20580</v>
      </c>
      <c r="I10" s="141">
        <v>0.02</v>
      </c>
      <c r="J10" s="146">
        <f t="shared" si="4"/>
        <v>11377</v>
      </c>
      <c r="K10" s="146">
        <f t="shared" si="5"/>
        <v>13400</v>
      </c>
      <c r="L10" s="146">
        <f t="shared" si="6"/>
        <v>21232</v>
      </c>
      <c r="M10" s="225">
        <f t="shared" si="3"/>
        <v>1.749173335889203E-2</v>
      </c>
      <c r="N10" s="151"/>
      <c r="O10" s="154"/>
      <c r="P10" s="153"/>
      <c r="Q10" s="139"/>
    </row>
    <row r="11" spans="1:17" x14ac:dyDescent="0.3">
      <c r="A11" s="142">
        <v>5</v>
      </c>
      <c r="B11" s="146">
        <v>10934</v>
      </c>
      <c r="C11" s="140">
        <f t="shared" si="0"/>
        <v>2.0057841216531393E-2</v>
      </c>
      <c r="D11" s="144">
        <v>12623</v>
      </c>
      <c r="F11" s="137">
        <f t="shared" si="1"/>
        <v>11218</v>
      </c>
      <c r="G11" s="139">
        <f t="shared" si="2"/>
        <v>13087</v>
      </c>
      <c r="H11" s="137">
        <v>20992</v>
      </c>
      <c r="I11" s="141">
        <v>0.02</v>
      </c>
      <c r="J11" s="146">
        <f t="shared" si="4"/>
        <v>11576</v>
      </c>
      <c r="K11" s="146">
        <f t="shared" si="5"/>
        <v>13635</v>
      </c>
      <c r="L11" s="146">
        <f t="shared" si="6"/>
        <v>21604</v>
      </c>
      <c r="M11" s="225">
        <f t="shared" si="3"/>
        <v>1.7520723436322532E-2</v>
      </c>
      <c r="N11" s="151"/>
      <c r="O11" s="154"/>
      <c r="P11" s="153"/>
      <c r="Q11" s="139"/>
    </row>
    <row r="12" spans="1:17" x14ac:dyDescent="0.3">
      <c r="A12" s="142">
        <v>6</v>
      </c>
      <c r="B12" s="146">
        <v>11152</v>
      </c>
      <c r="C12" s="140">
        <f t="shared" si="0"/>
        <v>1.9937808670203037E-2</v>
      </c>
      <c r="D12" s="144">
        <v>13023</v>
      </c>
      <c r="F12" s="137">
        <f t="shared" si="1"/>
        <v>11414</v>
      </c>
      <c r="G12" s="139">
        <f t="shared" si="2"/>
        <v>13316</v>
      </c>
      <c r="H12" s="137">
        <v>21412</v>
      </c>
      <c r="I12" s="141">
        <v>0.02</v>
      </c>
      <c r="J12" s="146">
        <f t="shared" si="4"/>
        <v>11779</v>
      </c>
      <c r="K12" s="146">
        <f t="shared" si="5"/>
        <v>13874</v>
      </c>
      <c r="L12" s="146">
        <f t="shared" si="6"/>
        <v>21982</v>
      </c>
      <c r="M12" s="225">
        <f t="shared" si="3"/>
        <v>1.7496759859285317E-2</v>
      </c>
      <c r="N12" s="151"/>
      <c r="O12" s="154"/>
      <c r="P12" s="153"/>
      <c r="Q12" s="139"/>
    </row>
    <row r="13" spans="1:17" x14ac:dyDescent="0.3">
      <c r="A13" s="142">
        <v>7</v>
      </c>
      <c r="B13" s="146">
        <v>11376</v>
      </c>
      <c r="C13" s="140">
        <f t="shared" si="0"/>
        <v>2.0086083213773313E-2</v>
      </c>
      <c r="D13" s="144">
        <v>13140</v>
      </c>
      <c r="F13" s="137">
        <f t="shared" si="1"/>
        <v>11614</v>
      </c>
      <c r="G13" s="139">
        <f t="shared" si="2"/>
        <v>13549</v>
      </c>
      <c r="H13" s="137">
        <v>21840</v>
      </c>
      <c r="I13" s="141">
        <v>0.02</v>
      </c>
      <c r="J13" s="146">
        <f t="shared" si="4"/>
        <v>11985</v>
      </c>
      <c r="K13" s="146">
        <f t="shared" si="5"/>
        <v>14117</v>
      </c>
      <c r="L13" s="146">
        <f t="shared" si="6"/>
        <v>22367</v>
      </c>
      <c r="M13" s="225">
        <f t="shared" si="3"/>
        <v>1.7514329906286961E-2</v>
      </c>
      <c r="N13" s="151"/>
      <c r="O13" s="154"/>
      <c r="P13" s="153"/>
      <c r="Q13" s="139"/>
    </row>
    <row r="14" spans="1:17" x14ac:dyDescent="0.3">
      <c r="A14" s="142">
        <v>8</v>
      </c>
      <c r="B14" s="146">
        <v>11602</v>
      </c>
      <c r="C14" s="140">
        <f t="shared" si="0"/>
        <v>1.9866385372714488E-2</v>
      </c>
      <c r="D14" s="144">
        <v>13222</v>
      </c>
      <c r="F14" s="137">
        <f t="shared" si="1"/>
        <v>11817</v>
      </c>
      <c r="G14" s="139">
        <f t="shared" si="2"/>
        <v>13786</v>
      </c>
      <c r="H14" s="137">
        <v>22277</v>
      </c>
      <c r="I14" s="141">
        <v>0.02</v>
      </c>
      <c r="J14" s="146">
        <f t="shared" si="4"/>
        <v>12195</v>
      </c>
      <c r="K14" s="146">
        <f t="shared" si="5"/>
        <v>14364</v>
      </c>
      <c r="L14" s="146">
        <f t="shared" si="6"/>
        <v>22758</v>
      </c>
      <c r="M14" s="225">
        <f t="shared" si="3"/>
        <v>1.7481110564671169E-2</v>
      </c>
      <c r="N14" s="151"/>
      <c r="O14" s="154"/>
      <c r="P14" s="153"/>
      <c r="Q14" s="139"/>
    </row>
    <row r="15" spans="1:17" x14ac:dyDescent="0.3">
      <c r="A15" s="142">
        <v>9</v>
      </c>
      <c r="B15" s="146">
        <v>11835</v>
      </c>
      <c r="C15" s="140">
        <f t="shared" si="0"/>
        <v>2.0082744354421651E-2</v>
      </c>
      <c r="D15" s="144">
        <v>13548</v>
      </c>
      <c r="F15" s="137">
        <f t="shared" si="1"/>
        <v>12024</v>
      </c>
      <c r="G15" s="139">
        <f t="shared" si="2"/>
        <v>14027</v>
      </c>
      <c r="H15" s="137">
        <v>22722</v>
      </c>
      <c r="I15" s="141">
        <v>0.02</v>
      </c>
      <c r="J15" s="146">
        <f t="shared" si="4"/>
        <v>12408</v>
      </c>
      <c r="K15" s="146">
        <f t="shared" si="5"/>
        <v>14615</v>
      </c>
      <c r="L15" s="146">
        <f t="shared" si="6"/>
        <v>23156</v>
      </c>
      <c r="M15" s="225">
        <f t="shared" si="3"/>
        <v>1.7488355743035415E-2</v>
      </c>
      <c r="N15" s="151"/>
      <c r="O15" s="154"/>
      <c r="P15" s="153"/>
      <c r="Q15" s="139"/>
    </row>
    <row r="16" spans="1:17" x14ac:dyDescent="0.3">
      <c r="A16" s="142">
        <v>10</v>
      </c>
      <c r="B16" s="146">
        <v>12072</v>
      </c>
      <c r="C16" s="140">
        <f t="shared" si="0"/>
        <v>2.0025348542458809E-2</v>
      </c>
      <c r="D16" s="144">
        <v>13966</v>
      </c>
      <c r="F16" s="137">
        <f t="shared" si="1"/>
        <v>12234</v>
      </c>
      <c r="G16" s="139">
        <f t="shared" si="2"/>
        <v>14272</v>
      </c>
      <c r="H16" s="137">
        <v>23177</v>
      </c>
      <c r="I16" s="141">
        <v>0.02</v>
      </c>
      <c r="J16" s="146">
        <f t="shared" si="4"/>
        <v>12625</v>
      </c>
      <c r="K16" s="146">
        <f t="shared" si="5"/>
        <v>14871</v>
      </c>
      <c r="L16" s="146">
        <f t="shared" si="6"/>
        <v>23561</v>
      </c>
      <c r="M16" s="225">
        <f t="shared" si="3"/>
        <v>1.7490067369148384E-2</v>
      </c>
      <c r="N16" s="151"/>
      <c r="O16" s="154"/>
      <c r="P16" s="153"/>
      <c r="Q16" s="139"/>
    </row>
    <row r="17" spans="1:17" x14ac:dyDescent="0.3">
      <c r="A17" s="142">
        <v>11</v>
      </c>
      <c r="B17" s="146">
        <v>12312</v>
      </c>
      <c r="C17" s="140">
        <f t="shared" si="0"/>
        <v>1.9880715705765408E-2</v>
      </c>
      <c r="D17" s="144">
        <v>14092</v>
      </c>
      <c r="F17" s="137">
        <f t="shared" si="1"/>
        <v>12448</v>
      </c>
      <c r="G17" s="139">
        <f t="shared" si="2"/>
        <v>14522</v>
      </c>
      <c r="H17" s="137">
        <v>23640</v>
      </c>
      <c r="I17" s="141">
        <v>0.02</v>
      </c>
      <c r="J17" s="146">
        <f t="shared" si="4"/>
        <v>12846</v>
      </c>
      <c r="K17" s="146">
        <f t="shared" si="5"/>
        <v>15131</v>
      </c>
      <c r="L17" s="146">
        <f t="shared" si="6"/>
        <v>23973</v>
      </c>
      <c r="M17" s="225">
        <f t="shared" si="3"/>
        <v>1.7486524341072111E-2</v>
      </c>
      <c r="N17" s="151"/>
      <c r="O17" s="154"/>
      <c r="P17" s="153"/>
      <c r="Q17" s="139"/>
    </row>
    <row r="18" spans="1:17" x14ac:dyDescent="0.3">
      <c r="A18" s="142">
        <v>12</v>
      </c>
      <c r="B18" s="146">
        <v>12560</v>
      </c>
      <c r="C18" s="140">
        <f t="shared" si="0"/>
        <v>2.014294996751137E-2</v>
      </c>
      <c r="D18" s="144">
        <v>14219</v>
      </c>
      <c r="F18" s="137">
        <f t="shared" si="1"/>
        <v>12666</v>
      </c>
      <c r="G18" s="139">
        <f t="shared" si="2"/>
        <v>14776</v>
      </c>
      <c r="H18" s="137">
        <v>24112</v>
      </c>
      <c r="I18" s="141">
        <v>0.02</v>
      </c>
      <c r="J18" s="146">
        <f t="shared" si="4"/>
        <v>13071</v>
      </c>
      <c r="K18" s="146">
        <f t="shared" si="5"/>
        <v>15396</v>
      </c>
      <c r="L18" s="146">
        <f t="shared" si="6"/>
        <v>24393</v>
      </c>
      <c r="M18" s="225">
        <f t="shared" si="3"/>
        <v>1.7519709673382556E-2</v>
      </c>
      <c r="N18" s="151"/>
      <c r="O18" s="154"/>
      <c r="P18" s="153"/>
      <c r="Q18" s="139"/>
    </row>
    <row r="19" spans="1:17" x14ac:dyDescent="0.3">
      <c r="A19" s="142">
        <v>13</v>
      </c>
      <c r="B19" s="146">
        <v>12810</v>
      </c>
      <c r="C19" s="140">
        <f t="shared" si="0"/>
        <v>1.9904458598726114E-2</v>
      </c>
      <c r="D19" s="144">
        <v>14396</v>
      </c>
      <c r="F19" s="137">
        <f t="shared" si="1"/>
        <v>12888</v>
      </c>
      <c r="G19" s="139">
        <f t="shared" si="2"/>
        <v>15035</v>
      </c>
      <c r="H19" s="137">
        <v>24594</v>
      </c>
      <c r="I19" s="141">
        <v>0.02</v>
      </c>
      <c r="J19" s="146">
        <f t="shared" si="4"/>
        <v>13300</v>
      </c>
      <c r="K19" s="146">
        <f t="shared" si="5"/>
        <v>15665</v>
      </c>
      <c r="L19" s="146">
        <f t="shared" si="6"/>
        <v>24820</v>
      </c>
      <c r="M19" s="225">
        <f t="shared" si="3"/>
        <v>1.7505021932521625E-2</v>
      </c>
      <c r="N19" s="151"/>
      <c r="O19" s="154"/>
      <c r="P19" s="153"/>
      <c r="Q19" s="139"/>
    </row>
    <row r="20" spans="1:17" x14ac:dyDescent="0.3">
      <c r="A20" s="142">
        <v>14</v>
      </c>
      <c r="B20" s="146">
        <v>13067</v>
      </c>
      <c r="C20" s="140">
        <f t="shared" si="0"/>
        <v>2.0062451209992192E-2</v>
      </c>
      <c r="D20" s="144">
        <v>14526</v>
      </c>
      <c r="F20" s="137">
        <f t="shared" si="1"/>
        <v>13114</v>
      </c>
      <c r="G20" s="139">
        <f t="shared" si="2"/>
        <v>15298</v>
      </c>
      <c r="H20" s="137">
        <v>25086</v>
      </c>
      <c r="I20" s="141">
        <v>0.02</v>
      </c>
      <c r="J20" s="146">
        <f t="shared" si="4"/>
        <v>13533</v>
      </c>
      <c r="K20" s="146">
        <f t="shared" si="5"/>
        <v>15939</v>
      </c>
      <c r="L20" s="146">
        <f t="shared" si="6"/>
        <v>25254</v>
      </c>
      <c r="M20" s="225">
        <f t="shared" si="3"/>
        <v>1.7485898468976632E-2</v>
      </c>
      <c r="N20" s="151"/>
      <c r="O20" s="154"/>
      <c r="P20" s="153"/>
      <c r="Q20" s="139"/>
    </row>
    <row r="21" spans="1:17" x14ac:dyDescent="0.3">
      <c r="A21" s="142">
        <v>15</v>
      </c>
      <c r="B21" s="146">
        <v>13329</v>
      </c>
      <c r="C21" s="140">
        <f t="shared" si="0"/>
        <v>2.0050508915588888E-2</v>
      </c>
      <c r="D21" s="144">
        <v>14657</v>
      </c>
      <c r="F21" s="137">
        <f t="shared" si="1"/>
        <v>13343</v>
      </c>
      <c r="G21" s="139">
        <f t="shared" si="2"/>
        <v>15566</v>
      </c>
      <c r="H21" s="137">
        <v>25587</v>
      </c>
      <c r="I21" s="141">
        <v>0.02</v>
      </c>
      <c r="J21" s="146">
        <f t="shared" si="4"/>
        <v>13770</v>
      </c>
      <c r="K21" s="146">
        <f t="shared" si="5"/>
        <v>16218</v>
      </c>
      <c r="L21" s="146">
        <f t="shared" si="6"/>
        <v>25696</v>
      </c>
      <c r="M21" s="225">
        <f t="shared" si="3"/>
        <v>1.7502177872812229E-2</v>
      </c>
      <c r="N21" s="151"/>
      <c r="O21" s="154"/>
      <c r="P21" s="153"/>
      <c r="Q21" s="139"/>
    </row>
    <row r="22" spans="1:17" x14ac:dyDescent="0.3">
      <c r="A22" s="142">
        <v>16</v>
      </c>
      <c r="B22" s="146">
        <v>13595</v>
      </c>
      <c r="C22" s="140">
        <f t="shared" si="0"/>
        <v>1.995648585790382E-2</v>
      </c>
      <c r="D22" s="144">
        <v>15397</v>
      </c>
      <c r="F22" s="137">
        <f t="shared" si="1"/>
        <v>13577</v>
      </c>
      <c r="G22" s="139">
        <f t="shared" si="2"/>
        <v>15838</v>
      </c>
      <c r="H22" s="137">
        <v>26099</v>
      </c>
      <c r="I22" s="141">
        <v>0.02</v>
      </c>
      <c r="J22" s="146">
        <f t="shared" si="4"/>
        <v>14011</v>
      </c>
      <c r="K22" s="146">
        <f t="shared" si="5"/>
        <v>16502</v>
      </c>
      <c r="L22" s="146">
        <f t="shared" si="6"/>
        <v>26146</v>
      </c>
      <c r="M22" s="225">
        <f t="shared" si="3"/>
        <v>1.7512453300124534E-2</v>
      </c>
      <c r="N22" s="151"/>
      <c r="O22" s="154"/>
      <c r="P22" s="153"/>
      <c r="Q22" s="139"/>
    </row>
    <row r="23" spans="1:17" x14ac:dyDescent="0.3">
      <c r="A23" s="142">
        <v>17</v>
      </c>
      <c r="B23" s="146">
        <v>13867</v>
      </c>
      <c r="C23" s="140">
        <f t="shared" si="0"/>
        <v>2.0007355645457889E-2</v>
      </c>
      <c r="D23" s="144">
        <v>15515</v>
      </c>
      <c r="F23" s="137">
        <f t="shared" si="1"/>
        <v>13815</v>
      </c>
      <c r="G23" s="139">
        <f t="shared" si="2"/>
        <v>16115</v>
      </c>
      <c r="H23" s="137">
        <v>26621</v>
      </c>
      <c r="I23" s="141">
        <v>0.02</v>
      </c>
      <c r="J23" s="146">
        <f t="shared" si="4"/>
        <v>14256</v>
      </c>
      <c r="K23" s="146">
        <f t="shared" si="5"/>
        <v>16791</v>
      </c>
      <c r="L23" s="146">
        <f t="shared" si="6"/>
        <v>26604</v>
      </c>
      <c r="M23" s="225">
        <f t="shared" si="3"/>
        <v>1.75170198118259E-2</v>
      </c>
      <c r="N23" s="151"/>
      <c r="O23" s="154"/>
      <c r="P23" s="153"/>
      <c r="Q23" s="139"/>
    </row>
    <row r="24" spans="1:17" x14ac:dyDescent="0.3">
      <c r="A24" s="142">
        <v>18</v>
      </c>
      <c r="B24" s="146">
        <v>14144</v>
      </c>
      <c r="C24" s="140">
        <f t="shared" si="0"/>
        <v>1.9975481358621188E-2</v>
      </c>
      <c r="D24" s="144">
        <v>15744</v>
      </c>
      <c r="F24" s="137">
        <f t="shared" si="1"/>
        <v>14057</v>
      </c>
      <c r="G24" s="139">
        <f t="shared" si="2"/>
        <v>16397</v>
      </c>
      <c r="H24" s="137">
        <v>27153</v>
      </c>
      <c r="I24" s="141">
        <v>0.02</v>
      </c>
      <c r="J24" s="146">
        <f t="shared" si="4"/>
        <v>14505</v>
      </c>
      <c r="K24" s="146">
        <f t="shared" si="5"/>
        <v>17085</v>
      </c>
      <c r="L24" s="146">
        <f t="shared" si="6"/>
        <v>27070</v>
      </c>
      <c r="M24" s="225">
        <f t="shared" si="3"/>
        <v>1.7516162983010074E-2</v>
      </c>
      <c r="N24" s="151"/>
      <c r="O24" s="154"/>
      <c r="P24" s="153"/>
      <c r="Q24" s="139"/>
    </row>
    <row r="25" spans="1:17" x14ac:dyDescent="0.3">
      <c r="A25" s="142">
        <v>19</v>
      </c>
      <c r="B25" s="146">
        <v>14427</v>
      </c>
      <c r="C25" s="140">
        <f t="shared" si="0"/>
        <v>2.0008484162895926E-2</v>
      </c>
      <c r="D25" s="144">
        <v>16348</v>
      </c>
      <c r="F25" s="137">
        <f t="shared" si="1"/>
        <v>14303</v>
      </c>
      <c r="G25" s="139">
        <f t="shared" si="2"/>
        <v>16684</v>
      </c>
      <c r="H25" s="137">
        <v>27696</v>
      </c>
      <c r="I25" s="141">
        <v>0.02</v>
      </c>
      <c r="J25" s="146">
        <f t="shared" si="4"/>
        <v>14759</v>
      </c>
      <c r="K25" s="146">
        <f t="shared" si="5"/>
        <v>17384</v>
      </c>
      <c r="L25" s="146">
        <f t="shared" si="6"/>
        <v>27544</v>
      </c>
      <c r="M25" s="225">
        <f t="shared" si="3"/>
        <v>1.7510158847432584E-2</v>
      </c>
      <c r="N25" s="151"/>
      <c r="O25" s="154"/>
      <c r="P25" s="153"/>
      <c r="Q25" s="139"/>
    </row>
    <row r="26" spans="1:17" x14ac:dyDescent="0.3">
      <c r="A26" s="142">
        <v>20</v>
      </c>
      <c r="B26" s="146">
        <v>14716</v>
      </c>
      <c r="C26" s="140">
        <f t="shared" si="0"/>
        <v>2.0031884660705622E-2</v>
      </c>
      <c r="D26" s="144">
        <v>16555</v>
      </c>
      <c r="F26" s="137">
        <f t="shared" si="1"/>
        <v>14553</v>
      </c>
      <c r="G26" s="139">
        <f t="shared" si="2"/>
        <v>16976</v>
      </c>
      <c r="H26" s="137">
        <v>28250</v>
      </c>
      <c r="I26" s="141">
        <v>0.02</v>
      </c>
      <c r="J26" s="146">
        <f t="shared" si="4"/>
        <v>15017</v>
      </c>
      <c r="K26" s="146">
        <f t="shared" si="5"/>
        <v>17688</v>
      </c>
      <c r="L26" s="146">
        <f t="shared" si="6"/>
        <v>28026</v>
      </c>
      <c r="M26" s="225">
        <f t="shared" si="3"/>
        <v>1.7499273889050246E-2</v>
      </c>
      <c r="N26" s="151"/>
      <c r="O26" s="154"/>
      <c r="P26" s="153"/>
      <c r="Q26" s="139"/>
    </row>
    <row r="27" spans="1:17" x14ac:dyDescent="0.3">
      <c r="A27" s="142">
        <v>21</v>
      </c>
      <c r="B27" s="146">
        <v>15010</v>
      </c>
      <c r="C27" s="140">
        <f t="shared" si="0"/>
        <v>1.9978254960587118E-2</v>
      </c>
      <c r="D27" s="144">
        <v>16115</v>
      </c>
      <c r="F27" s="137">
        <f t="shared" si="1"/>
        <v>14808</v>
      </c>
      <c r="G27" s="139">
        <f t="shared" si="2"/>
        <v>17273</v>
      </c>
      <c r="H27" s="137">
        <v>28815</v>
      </c>
      <c r="I27" s="141">
        <v>0.02</v>
      </c>
      <c r="J27" s="146">
        <f t="shared" si="4"/>
        <v>15280</v>
      </c>
      <c r="K27" s="146">
        <f t="shared" si="5"/>
        <v>17998</v>
      </c>
      <c r="L27" s="146">
        <f t="shared" si="6"/>
        <v>28516</v>
      </c>
      <c r="M27" s="225">
        <f t="shared" si="3"/>
        <v>1.7483765075287233E-2</v>
      </c>
      <c r="N27" s="151"/>
      <c r="O27" s="154"/>
      <c r="P27" s="153"/>
      <c r="Q27" s="139"/>
    </row>
    <row r="28" spans="1:17" x14ac:dyDescent="0.3">
      <c r="A28" s="142">
        <v>22</v>
      </c>
      <c r="B28" s="146">
        <v>15310</v>
      </c>
      <c r="C28" s="140">
        <f t="shared" si="0"/>
        <v>1.9986675549633577E-2</v>
      </c>
      <c r="D28" s="144">
        <v>16410</v>
      </c>
      <c r="F28" s="137">
        <f t="shared" si="1"/>
        <v>15067</v>
      </c>
      <c r="G28" s="139">
        <f t="shared" si="2"/>
        <v>17575</v>
      </c>
      <c r="H28" s="137">
        <v>29392</v>
      </c>
      <c r="I28" s="141">
        <v>0.02</v>
      </c>
      <c r="J28" s="146">
        <f t="shared" si="4"/>
        <v>15547</v>
      </c>
      <c r="K28" s="146">
        <f t="shared" si="5"/>
        <v>18313</v>
      </c>
      <c r="L28" s="146">
        <f t="shared" si="6"/>
        <v>29015</v>
      </c>
      <c r="M28" s="225">
        <f t="shared" si="3"/>
        <v>1.7498947959040539E-2</v>
      </c>
      <c r="N28" s="151"/>
      <c r="O28" s="154"/>
      <c r="P28" s="153"/>
      <c r="Q28" s="139"/>
    </row>
    <row r="29" spans="1:17" x14ac:dyDescent="0.3">
      <c r="A29" s="142">
        <v>23</v>
      </c>
      <c r="B29" s="146">
        <v>15616</v>
      </c>
      <c r="C29" s="140">
        <f t="shared" si="0"/>
        <v>1.9986936642717178E-2</v>
      </c>
      <c r="D29" s="144">
        <v>16942</v>
      </c>
      <c r="F29" s="137">
        <f t="shared" si="1"/>
        <v>15331</v>
      </c>
      <c r="G29" s="139">
        <f t="shared" si="2"/>
        <v>17883</v>
      </c>
      <c r="H29" s="137">
        <v>29980</v>
      </c>
      <c r="I29" s="141">
        <v>0.02</v>
      </c>
      <c r="J29" s="146">
        <f t="shared" si="4"/>
        <v>15819</v>
      </c>
      <c r="K29" s="146">
        <f t="shared" si="5"/>
        <v>18633</v>
      </c>
      <c r="L29" s="146">
        <f t="shared" si="6"/>
        <v>29523</v>
      </c>
      <c r="M29" s="225">
        <f t="shared" si="3"/>
        <v>1.7508185421333793E-2</v>
      </c>
      <c r="N29" s="151"/>
      <c r="O29" s="154"/>
      <c r="P29" s="153"/>
      <c r="Q29" s="139"/>
    </row>
    <row r="30" spans="1:17" x14ac:dyDescent="0.3">
      <c r="A30" s="142">
        <v>24</v>
      </c>
      <c r="B30" s="146">
        <v>15929</v>
      </c>
      <c r="C30" s="140">
        <f t="shared" si="0"/>
        <v>2.0043545081967214E-2</v>
      </c>
      <c r="D30" s="144">
        <v>17117</v>
      </c>
      <c r="F30" s="137">
        <f t="shared" si="1"/>
        <v>15599</v>
      </c>
      <c r="G30" s="139">
        <f t="shared" si="2"/>
        <v>18196</v>
      </c>
      <c r="H30" s="137">
        <v>30579</v>
      </c>
      <c r="I30" s="141">
        <v>0.02</v>
      </c>
      <c r="J30" s="146">
        <f t="shared" si="4"/>
        <v>16096</v>
      </c>
      <c r="K30" s="146">
        <f t="shared" si="5"/>
        <v>18959</v>
      </c>
      <c r="L30" s="146">
        <f t="shared" si="6"/>
        <v>30040</v>
      </c>
      <c r="M30" s="225">
        <f t="shared" si="3"/>
        <v>1.7511770484029399E-2</v>
      </c>
      <c r="N30" s="151"/>
      <c r="O30" s="154"/>
      <c r="P30" s="153"/>
      <c r="Q30" s="139"/>
    </row>
    <row r="31" spans="1:17" x14ac:dyDescent="0.3">
      <c r="A31" s="142">
        <v>25</v>
      </c>
      <c r="B31" s="146">
        <v>16247</v>
      </c>
      <c r="C31" s="140">
        <f t="shared" si="0"/>
        <v>1.9963588423629858E-2</v>
      </c>
      <c r="D31" s="144">
        <v>17217</v>
      </c>
      <c r="F31" s="137">
        <f t="shared" si="1"/>
        <v>15872</v>
      </c>
      <c r="G31" s="139">
        <f t="shared" si="2"/>
        <v>18514</v>
      </c>
      <c r="H31" s="137">
        <v>31190</v>
      </c>
      <c r="I31" s="141">
        <v>0.02</v>
      </c>
      <c r="J31" s="146">
        <f t="shared" si="4"/>
        <v>16378</v>
      </c>
      <c r="K31" s="146">
        <f t="shared" si="5"/>
        <v>19291</v>
      </c>
      <c r="L31" s="146">
        <f t="shared" si="6"/>
        <v>30566</v>
      </c>
      <c r="M31" s="225">
        <f t="shared" si="3"/>
        <v>1.7509986684420772E-2</v>
      </c>
      <c r="N31" s="151"/>
      <c r="O31" s="154"/>
      <c r="P31" s="153"/>
      <c r="Q31" s="139"/>
    </row>
    <row r="32" spans="1:17" x14ac:dyDescent="0.3">
      <c r="A32" s="142">
        <v>26</v>
      </c>
      <c r="B32" s="146">
        <v>16572</v>
      </c>
      <c r="C32" s="140">
        <f t="shared" si="0"/>
        <v>2.0003692989474981E-2</v>
      </c>
      <c r="D32" s="144">
        <v>17279</v>
      </c>
      <c r="F32" s="137">
        <f t="shared" si="1"/>
        <v>16150</v>
      </c>
      <c r="G32" s="139">
        <f t="shared" si="2"/>
        <v>18838</v>
      </c>
      <c r="H32" s="137">
        <v>31814</v>
      </c>
      <c r="I32" s="141">
        <v>0.02</v>
      </c>
      <c r="J32" s="146">
        <f t="shared" si="4"/>
        <v>16665</v>
      </c>
      <c r="K32" s="146">
        <f t="shared" si="5"/>
        <v>19629</v>
      </c>
      <c r="L32" s="146">
        <f t="shared" si="6"/>
        <v>31101</v>
      </c>
      <c r="M32" s="225">
        <f t="shared" si="3"/>
        <v>1.7503108028528429E-2</v>
      </c>
      <c r="N32" s="151"/>
      <c r="O32" s="154"/>
      <c r="P32" s="153"/>
      <c r="Q32" s="139"/>
    </row>
    <row r="33" spans="1:17" x14ac:dyDescent="0.3">
      <c r="A33" s="142">
        <v>27</v>
      </c>
      <c r="B33" s="146">
        <v>16904</v>
      </c>
      <c r="C33" s="140">
        <f t="shared" si="0"/>
        <v>2.0033791938209027E-2</v>
      </c>
      <c r="D33" s="144">
        <v>17342</v>
      </c>
      <c r="F33" s="137">
        <f t="shared" si="1"/>
        <v>16433</v>
      </c>
      <c r="G33" s="139">
        <f t="shared" si="2"/>
        <v>19168</v>
      </c>
      <c r="H33" s="137">
        <v>32450</v>
      </c>
      <c r="I33" s="141">
        <v>0.02</v>
      </c>
      <c r="J33" s="146">
        <f t="shared" si="4"/>
        <v>16957</v>
      </c>
      <c r="K33" s="146">
        <f t="shared" si="5"/>
        <v>19973</v>
      </c>
      <c r="L33" s="146">
        <f t="shared" si="6"/>
        <v>31645</v>
      </c>
      <c r="M33" s="225">
        <f t="shared" si="3"/>
        <v>1.749139899038616E-2</v>
      </c>
      <c r="N33" s="151"/>
      <c r="O33" s="154"/>
      <c r="P33" s="153"/>
      <c r="Q33" s="139"/>
    </row>
    <row r="34" spans="1:17" x14ac:dyDescent="0.3">
      <c r="A34" s="142">
        <v>28</v>
      </c>
      <c r="B34" s="146">
        <v>17241</v>
      </c>
      <c r="C34" s="140">
        <f t="shared" si="0"/>
        <v>1.9936109796497872E-2</v>
      </c>
      <c r="D34" s="144">
        <v>17442</v>
      </c>
      <c r="F34" s="137">
        <f t="shared" si="1"/>
        <v>16721</v>
      </c>
      <c r="G34" s="139">
        <f t="shared" si="2"/>
        <v>19503</v>
      </c>
      <c r="H34" s="137">
        <v>33099</v>
      </c>
      <c r="I34" s="141">
        <v>0.02</v>
      </c>
      <c r="J34" s="146">
        <f t="shared" si="4"/>
        <v>17254</v>
      </c>
      <c r="K34" s="146">
        <f t="shared" si="5"/>
        <v>20323</v>
      </c>
      <c r="L34" s="146">
        <f t="shared" si="6"/>
        <v>32199</v>
      </c>
      <c r="M34" s="225">
        <f t="shared" si="3"/>
        <v>1.7506715120872176E-2</v>
      </c>
      <c r="N34" s="151"/>
      <c r="O34" s="154"/>
      <c r="P34" s="153"/>
      <c r="Q34" s="139"/>
    </row>
    <row r="35" spans="1:17" x14ac:dyDescent="0.3">
      <c r="A35" s="142">
        <v>29</v>
      </c>
      <c r="B35" s="146">
        <v>17587</v>
      </c>
      <c r="C35" s="140">
        <f t="shared" si="0"/>
        <v>2.0068441505713127E-2</v>
      </c>
      <c r="D35" s="144">
        <v>17505</v>
      </c>
      <c r="F35" s="137">
        <f t="shared" si="1"/>
        <v>17014</v>
      </c>
      <c r="G35" s="139">
        <f t="shared" si="2"/>
        <v>19844</v>
      </c>
      <c r="H35" s="137">
        <v>33761</v>
      </c>
      <c r="I35" s="141">
        <v>0.02</v>
      </c>
      <c r="J35" s="146">
        <f t="shared" si="4"/>
        <v>17556</v>
      </c>
      <c r="K35" s="146">
        <f t="shared" si="5"/>
        <v>20679</v>
      </c>
      <c r="L35" s="146">
        <f t="shared" si="6"/>
        <v>32762</v>
      </c>
      <c r="M35" s="225">
        <f t="shared" si="3"/>
        <v>1.7485015062579583E-2</v>
      </c>
      <c r="N35" s="151"/>
      <c r="O35" s="154"/>
      <c r="P35" s="153"/>
      <c r="Q35" s="139"/>
    </row>
    <row r="36" spans="1:17" x14ac:dyDescent="0.3">
      <c r="A36" s="142">
        <v>30</v>
      </c>
      <c r="B36" s="146">
        <v>17938</v>
      </c>
      <c r="C36" s="140">
        <f t="shared" si="0"/>
        <v>1.9957923466196622E-2</v>
      </c>
      <c r="D36" s="144">
        <v>17761</v>
      </c>
      <c r="F36" s="137">
        <f t="shared" si="1"/>
        <v>17312</v>
      </c>
      <c r="G36" s="139">
        <f t="shared" si="2"/>
        <v>20191</v>
      </c>
      <c r="H36" s="137">
        <v>34436</v>
      </c>
      <c r="I36" s="141">
        <v>0.02</v>
      </c>
      <c r="J36" s="146">
        <f t="shared" si="4"/>
        <v>17863</v>
      </c>
      <c r="K36" s="146">
        <f t="shared" si="5"/>
        <v>21041</v>
      </c>
      <c r="L36" s="146">
        <f t="shared" si="6"/>
        <v>33335</v>
      </c>
      <c r="M36" s="225">
        <f t="shared" si="3"/>
        <v>1.7489774739026923E-2</v>
      </c>
      <c r="N36" s="151"/>
      <c r="O36" s="154"/>
      <c r="P36" s="153"/>
      <c r="Q36" s="139"/>
    </row>
    <row r="37" spans="1:17" x14ac:dyDescent="0.3">
      <c r="A37" s="142" t="s">
        <v>3</v>
      </c>
      <c r="B37" s="146" t="s">
        <v>73</v>
      </c>
      <c r="C37" s="140"/>
      <c r="F37" s="147" t="s">
        <v>74</v>
      </c>
      <c r="G37" s="148" t="s">
        <v>75</v>
      </c>
      <c r="H37" s="147" t="s">
        <v>76</v>
      </c>
      <c r="I37" s="141">
        <v>0.02</v>
      </c>
      <c r="N37" s="150"/>
      <c r="O37" s="150"/>
      <c r="P37" s="150"/>
      <c r="Q37" s="155"/>
    </row>
  </sheetData>
  <mergeCells count="4">
    <mergeCell ref="F4:H4"/>
    <mergeCell ref="J4:L4"/>
    <mergeCell ref="A2:M2"/>
    <mergeCell ref="A1:M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38"/>
  <sheetViews>
    <sheetView workbookViewId="0">
      <selection activeCell="G16" sqref="G16"/>
    </sheetView>
  </sheetViews>
  <sheetFormatPr defaultRowHeight="14.5" x14ac:dyDescent="0.35"/>
  <cols>
    <col min="2" max="2" width="11.54296875" hidden="1" customWidth="1"/>
    <col min="3" max="3" width="9.453125" hidden="1" customWidth="1"/>
    <col min="4" max="4" width="11.54296875" hidden="1" customWidth="1"/>
    <col min="5" max="5" width="13.54296875" customWidth="1"/>
    <col min="6" max="6" width="12.54296875" customWidth="1"/>
    <col min="7" max="7" width="12.26953125" bestFit="1" customWidth="1"/>
    <col min="8" max="8" width="10" bestFit="1" customWidth="1"/>
  </cols>
  <sheetData>
    <row r="1" spans="1:48" x14ac:dyDescent="0.35">
      <c r="A1" s="252" t="s">
        <v>7</v>
      </c>
      <c r="B1" s="252"/>
      <c r="C1" s="252"/>
      <c r="D1" s="252"/>
      <c r="E1" s="252"/>
      <c r="F1" s="252"/>
      <c r="G1" s="252"/>
      <c r="H1" s="252"/>
      <c r="L1" s="31"/>
      <c r="M1" s="31"/>
      <c r="O1" s="3"/>
      <c r="Q1" s="4"/>
      <c r="Y1" s="1"/>
      <c r="Z1" s="4"/>
      <c r="AA1" s="4"/>
      <c r="AB1" s="4"/>
      <c r="AC1" s="4"/>
      <c r="AD1" s="4"/>
      <c r="AF1" s="4"/>
      <c r="AG1" s="4"/>
      <c r="AH1" s="4"/>
      <c r="AI1" s="4"/>
      <c r="AJ1" s="4"/>
      <c r="AK1" s="32"/>
      <c r="AL1" s="32"/>
      <c r="AM1" s="4"/>
      <c r="AO1" s="32"/>
      <c r="AP1" s="4"/>
      <c r="AR1" s="32"/>
      <c r="AS1" s="4"/>
      <c r="AT1" s="4"/>
      <c r="AU1" s="27"/>
      <c r="AV1" s="3"/>
    </row>
    <row r="2" spans="1:48" x14ac:dyDescent="0.35">
      <c r="A2" s="253" t="s">
        <v>21</v>
      </c>
      <c r="B2" s="253"/>
      <c r="C2" s="253"/>
      <c r="D2" s="253"/>
      <c r="E2" s="253"/>
      <c r="F2" s="253"/>
      <c r="G2" s="253"/>
      <c r="H2" s="253"/>
      <c r="L2" s="31"/>
      <c r="M2" s="31"/>
      <c r="O2" s="3"/>
      <c r="Q2" s="4"/>
      <c r="Y2" s="1"/>
      <c r="Z2" s="4"/>
      <c r="AA2" s="4"/>
      <c r="AB2" s="4"/>
      <c r="AC2" s="4"/>
      <c r="AD2" s="4"/>
      <c r="AF2" s="4"/>
      <c r="AG2" s="4"/>
      <c r="AH2" s="4"/>
      <c r="AI2" s="4"/>
      <c r="AJ2" s="4"/>
      <c r="AK2" s="32"/>
      <c r="AL2" s="32"/>
      <c r="AM2" s="4"/>
      <c r="AO2" s="32"/>
      <c r="AP2" s="4"/>
      <c r="AR2" s="32"/>
      <c r="AS2" s="4"/>
      <c r="AT2" s="4"/>
      <c r="AU2" s="27"/>
      <c r="AV2" s="3"/>
    </row>
    <row r="3" spans="1:48" x14ac:dyDescent="0.35">
      <c r="A3" s="253"/>
      <c r="B3" s="253"/>
      <c r="C3" s="253"/>
      <c r="D3" s="253"/>
      <c r="E3" s="253"/>
      <c r="F3" s="253"/>
      <c r="G3" s="253"/>
      <c r="H3" s="253"/>
      <c r="L3" s="31"/>
      <c r="M3" s="31"/>
      <c r="O3" s="3"/>
      <c r="Q3" s="4"/>
      <c r="Y3" s="1"/>
      <c r="Z3" s="4"/>
      <c r="AA3" s="4"/>
      <c r="AB3" s="4"/>
      <c r="AC3" s="4"/>
      <c r="AD3" s="4"/>
      <c r="AF3" s="4"/>
      <c r="AG3" s="4"/>
      <c r="AH3" s="4"/>
      <c r="AI3" s="4"/>
      <c r="AJ3" s="4"/>
      <c r="AK3" s="32"/>
      <c r="AL3" s="32"/>
      <c r="AM3" s="4"/>
      <c r="AO3" s="32"/>
      <c r="AP3" s="4"/>
      <c r="AR3" s="32"/>
      <c r="AS3" s="4"/>
      <c r="AT3" s="4"/>
      <c r="AU3" s="27"/>
      <c r="AV3" s="3"/>
    </row>
    <row r="4" spans="1:48" x14ac:dyDescent="0.35">
      <c r="A4" s="29" t="s">
        <v>8</v>
      </c>
      <c r="B4" s="44" t="s">
        <v>9</v>
      </c>
      <c r="C4" s="44" t="s">
        <v>57</v>
      </c>
      <c r="D4" s="42" t="s">
        <v>83</v>
      </c>
      <c r="E4" s="42" t="s">
        <v>84</v>
      </c>
      <c r="F4" s="42" t="s">
        <v>57</v>
      </c>
      <c r="G4" s="186" t="s">
        <v>91</v>
      </c>
      <c r="H4" s="186" t="s">
        <v>92</v>
      </c>
      <c r="L4" s="31"/>
      <c r="M4" s="31"/>
      <c r="O4" s="3"/>
      <c r="Q4" s="4"/>
      <c r="Y4" s="1"/>
      <c r="Z4" s="4"/>
      <c r="AA4" s="4"/>
      <c r="AB4" s="4"/>
      <c r="AC4" s="4"/>
      <c r="AD4" s="4"/>
      <c r="AF4" s="4"/>
      <c r="AG4" s="4"/>
      <c r="AH4" s="4"/>
      <c r="AI4" s="4"/>
      <c r="AJ4" s="4"/>
      <c r="AK4" s="32"/>
      <c r="AL4" s="32"/>
      <c r="AM4" s="4"/>
      <c r="AO4" s="32"/>
      <c r="AP4" s="4"/>
      <c r="AR4" s="32"/>
      <c r="AS4" s="4"/>
      <c r="AT4" s="4"/>
      <c r="AU4" s="27"/>
      <c r="AV4" s="3"/>
    </row>
    <row r="5" spans="1:48" x14ac:dyDescent="0.35">
      <c r="A5" s="32">
        <v>0</v>
      </c>
      <c r="B5" s="1">
        <v>63048</v>
      </c>
      <c r="C5" s="3"/>
      <c r="D5" s="27">
        <v>62618</v>
      </c>
      <c r="E5" s="117">
        <v>68852</v>
      </c>
      <c r="F5" s="3"/>
      <c r="G5" s="117">
        <f>ROUND(73672/1.0125,0)</f>
        <v>72762</v>
      </c>
      <c r="H5" s="3"/>
      <c r="L5" s="31"/>
      <c r="M5" s="31"/>
      <c r="O5" s="3"/>
      <c r="Q5" s="4"/>
      <c r="Y5" s="1"/>
      <c r="Z5" s="4"/>
      <c r="AA5" s="4"/>
      <c r="AB5" s="4"/>
      <c r="AC5" s="4"/>
      <c r="AD5" s="4"/>
      <c r="AF5" s="4"/>
      <c r="AG5" s="4"/>
      <c r="AH5" s="4"/>
      <c r="AI5" s="4"/>
      <c r="AJ5" s="4"/>
      <c r="AK5" s="32"/>
      <c r="AL5" s="32"/>
      <c r="AM5" s="4"/>
      <c r="AO5" s="32"/>
      <c r="AP5" s="4"/>
      <c r="AR5" s="32"/>
      <c r="AS5" s="4"/>
      <c r="AT5" s="4"/>
      <c r="AU5" s="27"/>
      <c r="AV5" s="3"/>
    </row>
    <row r="6" spans="1:48" x14ac:dyDescent="0.35">
      <c r="A6" s="32">
        <v>1</v>
      </c>
      <c r="B6" s="1">
        <v>64290</v>
      </c>
      <c r="C6" s="3">
        <f>(B6-B5)/B5</f>
        <v>1.9699276741530262E-2</v>
      </c>
      <c r="D6" s="27">
        <v>63226</v>
      </c>
      <c r="E6" s="117">
        <f>ROUND(E5*1.0125,0)</f>
        <v>69713</v>
      </c>
      <c r="F6" s="3">
        <v>1.2500000000000001E-2</v>
      </c>
      <c r="G6" s="117">
        <f>ROUND(E5*1.07,0)</f>
        <v>73672</v>
      </c>
      <c r="H6" s="3">
        <v>1.2500000000000001E-2</v>
      </c>
      <c r="L6" s="31"/>
      <c r="M6" s="31"/>
      <c r="O6" s="3"/>
      <c r="Q6" s="4"/>
      <c r="Y6" s="1"/>
      <c r="Z6" s="4"/>
      <c r="AA6" s="4"/>
      <c r="AB6" s="4"/>
      <c r="AC6" s="4"/>
      <c r="AD6" s="4"/>
      <c r="AF6" s="4"/>
      <c r="AG6" s="4"/>
      <c r="AH6" s="4"/>
      <c r="AI6" s="4"/>
      <c r="AJ6" s="4"/>
      <c r="AK6" s="32"/>
      <c r="AL6" s="32"/>
      <c r="AM6" s="4"/>
      <c r="AO6" s="32"/>
      <c r="AP6" s="4"/>
      <c r="AR6" s="32"/>
      <c r="AS6" s="4"/>
      <c r="AT6" s="4"/>
      <c r="AU6" s="27"/>
      <c r="AV6" s="3"/>
    </row>
    <row r="7" spans="1:48" x14ac:dyDescent="0.35">
      <c r="A7" s="32">
        <v>2</v>
      </c>
      <c r="B7" s="1">
        <v>65255</v>
      </c>
      <c r="C7" s="3">
        <f t="shared" ref="C7:C35" si="0">(B7-B6)/B6</f>
        <v>1.5010110437081973E-2</v>
      </c>
      <c r="D7" s="27">
        <v>63925</v>
      </c>
      <c r="E7" s="117">
        <f t="shared" ref="E7:G35" si="1">ROUND(E6*1.0125,0)</f>
        <v>70584</v>
      </c>
      <c r="F7" s="3">
        <v>1.2500000000000001E-2</v>
      </c>
      <c r="G7" s="117">
        <f t="shared" si="1"/>
        <v>74593</v>
      </c>
      <c r="H7" s="3">
        <v>1.2500000000000001E-2</v>
      </c>
      <c r="L7" s="31"/>
      <c r="M7" s="31"/>
      <c r="O7" s="3"/>
      <c r="Q7" s="4"/>
      <c r="Y7" s="1"/>
      <c r="Z7" s="4"/>
      <c r="AA7" s="4"/>
      <c r="AB7" s="4"/>
      <c r="AC7" s="4"/>
      <c r="AD7" s="4"/>
      <c r="AF7" s="4"/>
      <c r="AG7" s="4"/>
      <c r="AH7" s="4"/>
      <c r="AI7" s="4"/>
      <c r="AJ7" s="4"/>
      <c r="AK7" s="32"/>
      <c r="AL7" s="32"/>
      <c r="AM7" s="4"/>
      <c r="AO7" s="32"/>
      <c r="AP7" s="4"/>
      <c r="AR7" s="32"/>
      <c r="AS7" s="4"/>
      <c r="AT7" s="4"/>
      <c r="AU7" s="27"/>
      <c r="AV7" s="3"/>
    </row>
    <row r="8" spans="1:48" x14ac:dyDescent="0.35">
      <c r="A8" s="32">
        <v>3</v>
      </c>
      <c r="B8" s="1">
        <v>66234</v>
      </c>
      <c r="C8" s="3">
        <f t="shared" si="0"/>
        <v>1.5002681786836258E-2</v>
      </c>
      <c r="D8" s="27">
        <v>64713</v>
      </c>
      <c r="E8" s="117">
        <f t="shared" si="1"/>
        <v>71466</v>
      </c>
      <c r="F8" s="3">
        <v>1.2500000000000001E-2</v>
      </c>
      <c r="G8" s="117">
        <f t="shared" si="1"/>
        <v>75525</v>
      </c>
      <c r="H8" s="3">
        <v>1.2500000000000001E-2</v>
      </c>
      <c r="L8" s="31"/>
      <c r="M8" s="31"/>
      <c r="O8" s="3"/>
      <c r="Q8" s="4"/>
      <c r="Y8" s="1"/>
      <c r="Z8" s="4"/>
      <c r="AA8" s="4"/>
      <c r="AB8" s="4"/>
      <c r="AC8" s="4"/>
      <c r="AD8" s="4"/>
      <c r="AF8" s="4"/>
      <c r="AG8" s="4"/>
      <c r="AH8" s="4"/>
      <c r="AI8" s="4"/>
      <c r="AJ8" s="4"/>
      <c r="AK8" s="32"/>
      <c r="AL8" s="32"/>
      <c r="AM8" s="4"/>
      <c r="AO8" s="32"/>
      <c r="AP8" s="4"/>
      <c r="AR8" s="32"/>
      <c r="AS8" s="4"/>
      <c r="AT8" s="4"/>
      <c r="AU8" s="27"/>
      <c r="AV8" s="3"/>
    </row>
    <row r="9" spans="1:48" x14ac:dyDescent="0.35">
      <c r="A9" s="32">
        <v>4</v>
      </c>
      <c r="B9" s="1">
        <v>66896</v>
      </c>
      <c r="C9" s="3">
        <f t="shared" si="0"/>
        <v>9.99486668478425E-3</v>
      </c>
      <c r="D9" s="27">
        <v>65413</v>
      </c>
      <c r="E9" s="117">
        <f t="shared" si="1"/>
        <v>72359</v>
      </c>
      <c r="F9" s="3">
        <v>1.2500000000000001E-2</v>
      </c>
      <c r="G9" s="117">
        <f t="shared" si="1"/>
        <v>76469</v>
      </c>
      <c r="H9" s="3">
        <v>1.2500000000000001E-2</v>
      </c>
      <c r="L9" s="31"/>
      <c r="M9" s="31"/>
      <c r="O9" s="3"/>
      <c r="Q9" s="4"/>
      <c r="Y9" s="1"/>
      <c r="Z9" s="4"/>
      <c r="AA9" s="4"/>
      <c r="AB9" s="4"/>
      <c r="AC9" s="4"/>
      <c r="AD9" s="4"/>
      <c r="AF9" s="4"/>
      <c r="AG9" s="4"/>
      <c r="AH9" s="4"/>
      <c r="AI9" s="4"/>
      <c r="AJ9" s="4"/>
      <c r="AK9" s="32"/>
      <c r="AL9" s="32"/>
      <c r="AM9" s="4"/>
      <c r="AO9" s="32"/>
      <c r="AP9" s="4"/>
      <c r="AR9" s="32"/>
      <c r="AS9" s="4"/>
      <c r="AT9" s="4"/>
      <c r="AU9" s="27"/>
      <c r="AV9" s="3"/>
    </row>
    <row r="10" spans="1:48" x14ac:dyDescent="0.35">
      <c r="A10" s="32">
        <v>5</v>
      </c>
      <c r="B10" s="1">
        <v>67565</v>
      </c>
      <c r="C10" s="3">
        <f t="shared" si="0"/>
        <v>1.0000597943075819E-2</v>
      </c>
      <c r="D10" s="27">
        <v>66272</v>
      </c>
      <c r="E10" s="117">
        <f t="shared" si="1"/>
        <v>73263</v>
      </c>
      <c r="F10" s="3">
        <v>1.2500000000000001E-2</v>
      </c>
      <c r="G10" s="117">
        <f t="shared" si="1"/>
        <v>77425</v>
      </c>
      <c r="H10" s="3">
        <v>1.2500000000000001E-2</v>
      </c>
      <c r="L10" s="31"/>
      <c r="M10" s="31"/>
      <c r="O10" s="3"/>
      <c r="Q10" s="4"/>
      <c r="Z10" s="4"/>
      <c r="AA10" s="4"/>
      <c r="AB10" s="4"/>
      <c r="AC10" s="4"/>
      <c r="AD10" s="4"/>
      <c r="AF10" s="4"/>
      <c r="AG10" s="4"/>
      <c r="AH10" s="4"/>
      <c r="AI10" s="4"/>
      <c r="AJ10" s="4"/>
      <c r="AK10" s="32"/>
      <c r="AL10" s="32"/>
      <c r="AM10" s="4"/>
      <c r="AO10" s="32"/>
      <c r="AP10" s="4"/>
      <c r="AR10" s="32"/>
      <c r="AS10" s="4"/>
      <c r="AT10" s="4"/>
      <c r="AU10" s="27"/>
      <c r="AV10" s="3"/>
    </row>
    <row r="11" spans="1:48" x14ac:dyDescent="0.35">
      <c r="A11" s="32">
        <v>6</v>
      </c>
      <c r="B11" s="1">
        <v>68241</v>
      </c>
      <c r="C11" s="3">
        <f t="shared" si="0"/>
        <v>1.000518019684748E-2</v>
      </c>
      <c r="D11" s="27">
        <v>67518</v>
      </c>
      <c r="E11" s="117">
        <f t="shared" si="1"/>
        <v>74179</v>
      </c>
      <c r="F11" s="3">
        <v>1.2500000000000001E-2</v>
      </c>
      <c r="G11" s="117">
        <f t="shared" si="1"/>
        <v>78393</v>
      </c>
      <c r="H11" s="3">
        <v>1.2500000000000001E-2</v>
      </c>
      <c r="L11" s="31"/>
      <c r="M11" s="31"/>
      <c r="Z11" s="4"/>
      <c r="AA11" s="4"/>
      <c r="AB11" s="4"/>
      <c r="AC11" s="4"/>
      <c r="AD11" s="4"/>
      <c r="AG11" s="4"/>
      <c r="AH11" s="4"/>
      <c r="AI11" s="4"/>
      <c r="AJ11" s="4"/>
      <c r="AK11" s="32"/>
      <c r="AL11" s="32"/>
      <c r="AM11" s="4"/>
      <c r="AO11" s="32"/>
      <c r="AP11" s="4"/>
      <c r="AR11" s="32"/>
      <c r="AS11" s="4"/>
      <c r="AT11" s="4"/>
      <c r="AU11" s="27"/>
      <c r="AV11" s="3"/>
    </row>
    <row r="12" spans="1:48" x14ac:dyDescent="0.35">
      <c r="A12" s="32">
        <v>7</v>
      </c>
      <c r="B12" s="1">
        <v>68923</v>
      </c>
      <c r="C12" s="3">
        <f t="shared" si="0"/>
        <v>9.9939918817133402E-3</v>
      </c>
      <c r="D12" s="27">
        <v>68251</v>
      </c>
      <c r="E12" s="117">
        <f t="shared" si="1"/>
        <v>75106</v>
      </c>
      <c r="F12" s="3">
        <v>1.2500000000000001E-2</v>
      </c>
      <c r="G12" s="117">
        <f t="shared" si="1"/>
        <v>79373</v>
      </c>
      <c r="H12" s="3">
        <v>1.2500000000000001E-2</v>
      </c>
      <c r="L12" s="31"/>
      <c r="M12" s="31"/>
      <c r="Z12" s="4"/>
      <c r="AA12" s="4"/>
      <c r="AB12" s="4"/>
      <c r="AC12" s="4"/>
      <c r="AD12" s="4"/>
      <c r="AG12" s="4"/>
      <c r="AH12" s="4"/>
      <c r="AI12" s="4"/>
      <c r="AJ12" s="4"/>
      <c r="AK12" s="32"/>
      <c r="AL12" s="32"/>
      <c r="AM12" s="4"/>
      <c r="AO12" s="32"/>
      <c r="AP12" s="4"/>
      <c r="AR12" s="32"/>
      <c r="AS12" s="4"/>
      <c r="AT12" s="4"/>
      <c r="AU12" s="27"/>
      <c r="AV12" s="3"/>
    </row>
    <row r="13" spans="1:48" x14ac:dyDescent="0.35">
      <c r="A13" s="32">
        <v>8</v>
      </c>
      <c r="B13" s="1">
        <v>69612</v>
      </c>
      <c r="C13" s="3">
        <f t="shared" si="0"/>
        <v>9.9966629427041768E-3</v>
      </c>
      <c r="D13" s="27">
        <v>69015</v>
      </c>
      <c r="E13" s="117">
        <f t="shared" si="1"/>
        <v>76045</v>
      </c>
      <c r="F13" s="3">
        <v>1.2500000000000001E-2</v>
      </c>
      <c r="G13" s="117">
        <f t="shared" si="1"/>
        <v>80365</v>
      </c>
      <c r="H13" s="3">
        <v>1.2500000000000001E-2</v>
      </c>
      <c r="L13" s="31"/>
      <c r="M13" s="31"/>
      <c r="Q13" s="31"/>
      <c r="Z13" s="4"/>
      <c r="AA13" s="4"/>
      <c r="AB13" s="4"/>
      <c r="AC13" s="4"/>
      <c r="AD13" s="4"/>
      <c r="AF13" s="4"/>
      <c r="AG13" s="4"/>
      <c r="AH13" s="4"/>
      <c r="AI13" s="4"/>
      <c r="AJ13" s="4"/>
      <c r="AK13" s="32"/>
      <c r="AL13" s="32"/>
      <c r="AM13" s="4"/>
      <c r="AO13" s="32"/>
      <c r="AP13" s="4"/>
      <c r="AR13" s="32"/>
      <c r="AS13" s="4"/>
      <c r="AT13" s="4"/>
      <c r="AU13" s="27"/>
      <c r="AV13" s="3"/>
    </row>
    <row r="14" spans="1:48" x14ac:dyDescent="0.35">
      <c r="A14" s="32">
        <v>9</v>
      </c>
      <c r="B14" s="1">
        <v>70308</v>
      </c>
      <c r="C14" s="3">
        <f t="shared" si="0"/>
        <v>9.9982761592828824E-3</v>
      </c>
      <c r="D14" s="27">
        <v>69776</v>
      </c>
      <c r="E14" s="117">
        <f t="shared" si="1"/>
        <v>76996</v>
      </c>
      <c r="F14" s="3">
        <v>1.2500000000000001E-2</v>
      </c>
      <c r="G14" s="117">
        <f t="shared" si="1"/>
        <v>81370</v>
      </c>
      <c r="H14" s="3">
        <v>1.2500000000000001E-2</v>
      </c>
      <c r="L14" s="31"/>
      <c r="M14" s="31"/>
      <c r="Z14" s="4"/>
      <c r="AA14" s="4"/>
      <c r="AB14" s="4"/>
      <c r="AC14" s="4"/>
      <c r="AD14" s="4"/>
      <c r="AF14" s="4"/>
      <c r="AG14" s="4"/>
      <c r="AH14" s="4"/>
      <c r="AI14" s="4"/>
      <c r="AJ14" s="4"/>
      <c r="AK14" s="32"/>
      <c r="AL14" s="32"/>
      <c r="AM14" s="4"/>
      <c r="AO14" s="32"/>
      <c r="AP14" s="4"/>
      <c r="AR14" s="32"/>
      <c r="AS14" s="4"/>
      <c r="AT14" s="4"/>
      <c r="AU14" s="27"/>
      <c r="AV14" s="3"/>
    </row>
    <row r="15" spans="1:48" x14ac:dyDescent="0.35">
      <c r="A15" s="32">
        <v>10</v>
      </c>
      <c r="B15" s="1">
        <v>71012</v>
      </c>
      <c r="C15" s="3">
        <f t="shared" si="0"/>
        <v>1.0013085281902485E-2</v>
      </c>
      <c r="D15" s="27">
        <v>71082</v>
      </c>
      <c r="E15" s="117">
        <f t="shared" si="1"/>
        <v>77958</v>
      </c>
      <c r="F15" s="3">
        <v>1.2500000000000001E-2</v>
      </c>
      <c r="G15" s="117">
        <f t="shared" si="1"/>
        <v>82387</v>
      </c>
      <c r="H15" s="3">
        <v>1.2500000000000001E-2</v>
      </c>
      <c r="L15" s="31"/>
      <c r="M15" s="31"/>
      <c r="S15" s="31"/>
      <c r="T15" s="31"/>
      <c r="U15" s="31"/>
      <c r="V15" s="31"/>
      <c r="W15" s="31"/>
      <c r="X15" s="31"/>
      <c r="Y15" s="31"/>
      <c r="Z15" s="4"/>
      <c r="AA15" s="4"/>
      <c r="AB15" s="4"/>
      <c r="AC15" s="4"/>
      <c r="AD15" s="4"/>
      <c r="AF15" s="4"/>
      <c r="AG15" s="4"/>
      <c r="AH15" s="4"/>
      <c r="AI15" s="4"/>
      <c r="AJ15" s="4"/>
      <c r="AK15" s="32"/>
      <c r="AL15" s="32"/>
      <c r="AM15" s="4"/>
      <c r="AO15" s="32"/>
      <c r="AP15" s="4"/>
      <c r="AR15" s="32"/>
      <c r="AS15" s="4"/>
      <c r="AT15" s="4"/>
      <c r="AU15" s="27"/>
      <c r="AV15" s="3"/>
    </row>
    <row r="16" spans="1:48" x14ac:dyDescent="0.35">
      <c r="A16" s="32">
        <v>11</v>
      </c>
      <c r="B16" s="1">
        <v>71722</v>
      </c>
      <c r="C16" s="3">
        <f t="shared" si="0"/>
        <v>9.9983101447642646E-3</v>
      </c>
      <c r="D16" s="27">
        <v>72025</v>
      </c>
      <c r="E16" s="117">
        <f t="shared" si="1"/>
        <v>78932</v>
      </c>
      <c r="F16" s="3">
        <v>1.2500000000000001E-2</v>
      </c>
      <c r="G16" s="117">
        <f t="shared" si="1"/>
        <v>83417</v>
      </c>
      <c r="H16" s="3">
        <v>1.2500000000000001E-2</v>
      </c>
      <c r="L16" s="4"/>
      <c r="N16" s="4"/>
      <c r="T16" s="31"/>
      <c r="U16" s="31"/>
      <c r="AA16" s="4"/>
      <c r="AB16" s="4"/>
      <c r="AC16" s="4"/>
      <c r="AD16" s="4"/>
      <c r="AF16" s="4"/>
      <c r="AG16" s="4"/>
      <c r="AH16" s="4"/>
      <c r="AI16" s="4"/>
      <c r="AJ16" s="4"/>
      <c r="AK16" s="32"/>
      <c r="AL16" s="32"/>
      <c r="AM16" s="4"/>
      <c r="AO16" s="32"/>
      <c r="AP16" s="4"/>
      <c r="AR16" s="32"/>
      <c r="AS16" s="4"/>
      <c r="AT16" s="4"/>
      <c r="AU16" s="27"/>
      <c r="AV16" s="3"/>
    </row>
    <row r="17" spans="1:48" x14ac:dyDescent="0.35">
      <c r="A17" s="32">
        <v>12</v>
      </c>
      <c r="B17" s="1">
        <v>72439</v>
      </c>
      <c r="C17" s="3">
        <f t="shared" si="0"/>
        <v>9.9969326008756028E-3</v>
      </c>
      <c r="D17" s="27">
        <v>72764</v>
      </c>
      <c r="E17" s="117">
        <f t="shared" si="1"/>
        <v>79919</v>
      </c>
      <c r="F17" s="3">
        <v>1.2500000000000001E-2</v>
      </c>
      <c r="G17" s="117">
        <f t="shared" si="1"/>
        <v>84460</v>
      </c>
      <c r="H17" s="3">
        <v>1.2500000000000001E-2</v>
      </c>
      <c r="Q17" s="5"/>
      <c r="U17" s="4"/>
      <c r="W17" s="4"/>
      <c r="AA17" s="4"/>
      <c r="AB17" s="4"/>
      <c r="AC17" s="4"/>
      <c r="AD17" s="4"/>
      <c r="AF17" s="4"/>
      <c r="AG17" s="4"/>
      <c r="AH17" s="4"/>
      <c r="AI17" s="4"/>
      <c r="AJ17" s="4"/>
      <c r="AK17" s="32"/>
      <c r="AL17" s="32"/>
      <c r="AM17" s="4"/>
      <c r="AO17" s="32"/>
      <c r="AP17" s="4"/>
      <c r="AR17" s="32"/>
      <c r="AS17" s="4"/>
      <c r="AT17" s="4"/>
      <c r="AU17" s="27"/>
      <c r="AV17" s="3"/>
    </row>
    <row r="18" spans="1:48" x14ac:dyDescent="0.35">
      <c r="A18" s="32">
        <v>13</v>
      </c>
      <c r="B18" s="1">
        <v>73163</v>
      </c>
      <c r="C18" s="3">
        <f t="shared" si="0"/>
        <v>9.9946161598034201E-3</v>
      </c>
      <c r="D18" s="27">
        <v>73598</v>
      </c>
      <c r="E18" s="117">
        <f t="shared" si="1"/>
        <v>80918</v>
      </c>
      <c r="F18" s="3">
        <v>1.2500000000000001E-2</v>
      </c>
      <c r="G18" s="117">
        <f t="shared" si="1"/>
        <v>85516</v>
      </c>
      <c r="H18" s="3">
        <v>1.2500000000000001E-2</v>
      </c>
      <c r="Z18" s="4"/>
      <c r="AA18" s="4"/>
      <c r="AB18" s="4"/>
      <c r="AC18" s="4"/>
      <c r="AD18" s="4"/>
      <c r="AF18" s="4"/>
      <c r="AG18" s="4"/>
      <c r="AH18" s="4"/>
      <c r="AI18" s="4"/>
      <c r="AJ18" s="4"/>
      <c r="AK18" s="32"/>
      <c r="AL18" s="32"/>
      <c r="AM18" s="4"/>
      <c r="AO18" s="32"/>
      <c r="AP18" s="4"/>
      <c r="AR18" s="32"/>
      <c r="AS18" s="4"/>
      <c r="AT18" s="4"/>
      <c r="AU18" s="27"/>
      <c r="AV18" s="3"/>
    </row>
    <row r="19" spans="1:48" x14ac:dyDescent="0.35">
      <c r="A19" s="32">
        <v>14</v>
      </c>
      <c r="B19" s="1">
        <v>73895</v>
      </c>
      <c r="C19" s="3">
        <f t="shared" si="0"/>
        <v>1.0005057201044243E-2</v>
      </c>
      <c r="D19" s="27">
        <v>74712</v>
      </c>
      <c r="E19" s="117">
        <f t="shared" si="1"/>
        <v>81929</v>
      </c>
      <c r="F19" s="3">
        <v>1.2500000000000001E-2</v>
      </c>
      <c r="G19" s="117">
        <f t="shared" si="1"/>
        <v>86585</v>
      </c>
      <c r="H19" s="3">
        <v>1.2500000000000001E-2</v>
      </c>
      <c r="Z19" s="4"/>
      <c r="AA19" s="4"/>
      <c r="AB19" s="4"/>
      <c r="AC19" s="4"/>
      <c r="AD19" s="4"/>
      <c r="AF19" s="4"/>
      <c r="AG19" s="4"/>
      <c r="AH19" s="4"/>
      <c r="AI19" s="4"/>
      <c r="AJ19" s="4"/>
      <c r="AK19" s="32"/>
      <c r="AL19" s="32"/>
      <c r="AM19" s="4"/>
      <c r="AO19" s="32"/>
      <c r="AP19" s="4"/>
      <c r="AR19" s="32"/>
      <c r="AS19" s="4"/>
      <c r="AT19" s="4"/>
      <c r="AU19" s="27"/>
      <c r="AV19" s="3"/>
    </row>
    <row r="20" spans="1:48" x14ac:dyDescent="0.35">
      <c r="A20" s="32">
        <v>15</v>
      </c>
      <c r="B20" s="1">
        <v>74634</v>
      </c>
      <c r="C20" s="3">
        <f t="shared" si="0"/>
        <v>1.0000676635766967E-2</v>
      </c>
      <c r="D20" s="27">
        <v>75882</v>
      </c>
      <c r="E20" s="117">
        <f t="shared" si="1"/>
        <v>82953</v>
      </c>
      <c r="F20" s="3">
        <v>1.2500000000000001E-2</v>
      </c>
      <c r="G20" s="117">
        <f t="shared" si="1"/>
        <v>87667</v>
      </c>
      <c r="H20" s="3">
        <v>1.2500000000000001E-2</v>
      </c>
      <c r="Z20" s="4"/>
      <c r="AA20" s="4"/>
      <c r="AB20" s="4"/>
      <c r="AC20" s="4"/>
      <c r="AD20" s="4"/>
      <c r="AF20" s="4"/>
      <c r="AG20" s="4"/>
      <c r="AH20" s="4"/>
      <c r="AI20" s="4"/>
      <c r="AJ20" s="4"/>
      <c r="AK20" s="32"/>
      <c r="AL20" s="32"/>
      <c r="AM20" s="4"/>
      <c r="AO20" s="32"/>
      <c r="AP20" s="4"/>
      <c r="AR20" s="32"/>
      <c r="AS20" s="4"/>
      <c r="AT20" s="4"/>
      <c r="AU20" s="27"/>
      <c r="AV20" s="3"/>
    </row>
    <row r="21" spans="1:48" x14ac:dyDescent="0.35">
      <c r="A21" s="32">
        <v>16</v>
      </c>
      <c r="B21" s="1">
        <v>75380</v>
      </c>
      <c r="C21" s="3">
        <f t="shared" si="0"/>
        <v>9.9954444355119642E-3</v>
      </c>
      <c r="D21" s="27">
        <v>77708</v>
      </c>
      <c r="E21" s="117">
        <f t="shared" si="1"/>
        <v>83990</v>
      </c>
      <c r="F21" s="3">
        <v>1.2500000000000001E-2</v>
      </c>
      <c r="G21" s="117">
        <f t="shared" si="1"/>
        <v>88763</v>
      </c>
      <c r="H21" s="3">
        <v>1.2500000000000001E-2</v>
      </c>
      <c r="Z21" s="4"/>
      <c r="AA21" s="4"/>
      <c r="AB21" s="4"/>
      <c r="AC21" s="4"/>
      <c r="AD21" s="4"/>
      <c r="AF21" s="4"/>
      <c r="AG21" s="4"/>
      <c r="AH21" s="4"/>
      <c r="AI21" s="4"/>
      <c r="AJ21" s="4"/>
      <c r="AK21" s="32"/>
      <c r="AL21" s="32"/>
      <c r="AM21" s="4"/>
      <c r="AO21" s="32"/>
      <c r="AP21" s="4"/>
      <c r="AR21" s="32"/>
      <c r="AS21" s="4"/>
      <c r="AT21" s="4"/>
      <c r="AU21" s="27"/>
      <c r="AV21" s="3"/>
    </row>
    <row r="22" spans="1:48" x14ac:dyDescent="0.35">
      <c r="A22" s="32">
        <v>17</v>
      </c>
      <c r="B22" s="1">
        <v>76134</v>
      </c>
      <c r="C22" s="3">
        <f t="shared" si="0"/>
        <v>1.0002653223666755E-2</v>
      </c>
      <c r="D22" s="27">
        <v>78609</v>
      </c>
      <c r="E22" s="117">
        <f t="shared" si="1"/>
        <v>85040</v>
      </c>
      <c r="F22" s="3">
        <v>1.2500000000000001E-2</v>
      </c>
      <c r="G22" s="117">
        <f t="shared" si="1"/>
        <v>89873</v>
      </c>
      <c r="H22" s="3">
        <v>1.2500000000000001E-2</v>
      </c>
      <c r="Z22" s="4"/>
      <c r="AA22" s="4"/>
      <c r="AB22" s="4"/>
      <c r="AC22" s="4"/>
      <c r="AD22" s="4"/>
      <c r="AF22" s="4"/>
      <c r="AG22" s="4"/>
      <c r="AH22" s="4"/>
      <c r="AI22" s="4"/>
      <c r="AJ22" s="4"/>
      <c r="AK22" s="32"/>
      <c r="AL22" s="32"/>
      <c r="AM22" s="4"/>
      <c r="AO22" s="32"/>
      <c r="AP22" s="4"/>
      <c r="AR22" s="32"/>
      <c r="AS22" s="4"/>
      <c r="AT22" s="4"/>
      <c r="AU22" s="27"/>
      <c r="AV22" s="3"/>
    </row>
    <row r="23" spans="1:48" x14ac:dyDescent="0.35">
      <c r="A23" s="32">
        <v>18</v>
      </c>
      <c r="B23" s="1">
        <v>76895</v>
      </c>
      <c r="C23" s="3">
        <f t="shared" si="0"/>
        <v>9.9955341897181287E-3</v>
      </c>
      <c r="D23" s="27">
        <v>79521</v>
      </c>
      <c r="E23" s="117">
        <f t="shared" si="1"/>
        <v>86103</v>
      </c>
      <c r="F23" s="3">
        <v>1.2500000000000001E-2</v>
      </c>
      <c r="G23" s="117">
        <f t="shared" si="1"/>
        <v>90996</v>
      </c>
      <c r="H23" s="3">
        <v>1.2500000000000001E-2</v>
      </c>
      <c r="Z23" s="4"/>
      <c r="AA23" s="4"/>
      <c r="AB23" s="4"/>
      <c r="AC23" s="4"/>
      <c r="AD23" s="4"/>
      <c r="AF23" s="4"/>
      <c r="AG23" s="4"/>
      <c r="AH23" s="4"/>
      <c r="AI23" s="4"/>
      <c r="AJ23" s="4"/>
      <c r="AK23" s="32"/>
      <c r="AL23" s="32"/>
      <c r="AM23" s="4"/>
      <c r="AO23" s="32"/>
      <c r="AP23" s="4"/>
      <c r="AR23" s="32"/>
      <c r="AS23" s="4"/>
      <c r="AT23" s="4"/>
      <c r="AU23" s="27"/>
      <c r="AV23" s="3"/>
    </row>
    <row r="24" spans="1:48" x14ac:dyDescent="0.35">
      <c r="A24" s="32">
        <v>19</v>
      </c>
      <c r="B24" s="1">
        <v>77664</v>
      </c>
      <c r="C24" s="3">
        <f t="shared" si="0"/>
        <v>1.0000650237336628E-2</v>
      </c>
      <c r="D24" s="27">
        <v>80696</v>
      </c>
      <c r="E24" s="117">
        <f t="shared" si="1"/>
        <v>87179</v>
      </c>
      <c r="F24" s="3">
        <v>1.2500000000000001E-2</v>
      </c>
      <c r="G24" s="117">
        <f t="shared" si="1"/>
        <v>92133</v>
      </c>
      <c r="H24" s="3">
        <v>1.2500000000000001E-2</v>
      </c>
      <c r="Z24" s="4"/>
      <c r="AA24" s="4"/>
      <c r="AB24" s="4"/>
      <c r="AC24" s="4"/>
      <c r="AD24" s="4"/>
      <c r="AE24" s="4"/>
      <c r="AF24" s="4"/>
      <c r="AG24" s="4"/>
      <c r="AH24" s="4"/>
      <c r="AI24" s="4"/>
      <c r="AK24" s="32"/>
      <c r="AL24" s="32"/>
      <c r="AM24" s="32"/>
      <c r="AV24" s="3"/>
    </row>
    <row r="25" spans="1:48" x14ac:dyDescent="0.35">
      <c r="A25" s="32">
        <v>20</v>
      </c>
      <c r="B25" s="1">
        <v>78441</v>
      </c>
      <c r="C25" s="3">
        <f t="shared" si="0"/>
        <v>1.0004635352286774E-2</v>
      </c>
      <c r="D25" s="27">
        <v>81586</v>
      </c>
      <c r="E25" s="117">
        <f t="shared" si="1"/>
        <v>88269</v>
      </c>
      <c r="F25" s="3">
        <v>1.2500000000000001E-2</v>
      </c>
      <c r="G25" s="117">
        <f t="shared" si="1"/>
        <v>93285</v>
      </c>
      <c r="H25" s="3">
        <v>1.2500000000000001E-2</v>
      </c>
    </row>
    <row r="26" spans="1:48" x14ac:dyDescent="0.35">
      <c r="A26" s="32">
        <v>21</v>
      </c>
      <c r="B26" s="1">
        <v>79225</v>
      </c>
      <c r="C26" s="3">
        <f t="shared" si="0"/>
        <v>9.9947731415968698E-3</v>
      </c>
      <c r="D26" s="27">
        <v>82667</v>
      </c>
      <c r="E26" s="117">
        <f t="shared" si="1"/>
        <v>89372</v>
      </c>
      <c r="F26" s="3">
        <v>1.2500000000000001E-2</v>
      </c>
      <c r="G26" s="117">
        <f t="shared" si="1"/>
        <v>94451</v>
      </c>
      <c r="H26" s="3">
        <v>1.2500000000000001E-2</v>
      </c>
    </row>
    <row r="27" spans="1:48" x14ac:dyDescent="0.35">
      <c r="A27" s="32">
        <v>22</v>
      </c>
      <c r="B27" s="1">
        <v>80017</v>
      </c>
      <c r="C27" s="3">
        <f t="shared" si="0"/>
        <v>9.9968444304196907E-3</v>
      </c>
      <c r="D27" s="27">
        <v>83576</v>
      </c>
      <c r="E27" s="117">
        <f t="shared" si="1"/>
        <v>90489</v>
      </c>
      <c r="F27" s="3">
        <v>1.2500000000000001E-2</v>
      </c>
      <c r="G27" s="117">
        <f t="shared" si="1"/>
        <v>95632</v>
      </c>
      <c r="H27" s="3">
        <v>1.2500000000000001E-2</v>
      </c>
    </row>
    <row r="28" spans="1:48" x14ac:dyDescent="0.35">
      <c r="A28" s="32">
        <v>23</v>
      </c>
      <c r="B28" s="1">
        <v>80818</v>
      </c>
      <c r="C28" s="3">
        <f t="shared" si="0"/>
        <v>1.0010372795780896E-2</v>
      </c>
      <c r="D28" s="27">
        <v>84492</v>
      </c>
      <c r="E28" s="117">
        <f t="shared" si="1"/>
        <v>91620</v>
      </c>
      <c r="F28" s="3">
        <v>1.2500000000000001E-2</v>
      </c>
      <c r="G28" s="117">
        <f t="shared" si="1"/>
        <v>96827</v>
      </c>
      <c r="H28" s="3">
        <v>1.2500000000000001E-2</v>
      </c>
    </row>
    <row r="29" spans="1:48" x14ac:dyDescent="0.35">
      <c r="A29" s="32">
        <v>24</v>
      </c>
      <c r="B29" s="1">
        <v>81626</v>
      </c>
      <c r="C29" s="3">
        <f t="shared" si="0"/>
        <v>9.9977727733920659E-3</v>
      </c>
      <c r="D29" s="27">
        <v>85779</v>
      </c>
      <c r="E29" s="117">
        <f t="shared" si="1"/>
        <v>92765</v>
      </c>
      <c r="F29" s="3">
        <v>1.2500000000000001E-2</v>
      </c>
      <c r="G29" s="117">
        <f t="shared" si="1"/>
        <v>98037</v>
      </c>
      <c r="H29" s="3">
        <v>1.2500000000000001E-2</v>
      </c>
    </row>
    <row r="30" spans="1:48" x14ac:dyDescent="0.35">
      <c r="A30" s="32">
        <v>25</v>
      </c>
      <c r="B30" s="1">
        <v>82442</v>
      </c>
      <c r="C30" s="3">
        <f t="shared" si="0"/>
        <v>9.9968147404013424E-3</v>
      </c>
      <c r="D30" s="27">
        <v>86779</v>
      </c>
      <c r="E30" s="117">
        <f t="shared" si="1"/>
        <v>93925</v>
      </c>
      <c r="F30" s="3">
        <v>1.2500000000000001E-2</v>
      </c>
      <c r="G30" s="117">
        <f t="shared" si="1"/>
        <v>99262</v>
      </c>
      <c r="H30" s="3">
        <v>1.2500000000000001E-2</v>
      </c>
    </row>
    <row r="31" spans="1:48" x14ac:dyDescent="0.35">
      <c r="A31" s="32">
        <v>26</v>
      </c>
      <c r="B31" s="1">
        <v>83267</v>
      </c>
      <c r="C31" s="3">
        <f t="shared" si="0"/>
        <v>1.0007035249023556E-2</v>
      </c>
      <c r="D31" s="27">
        <v>87988</v>
      </c>
      <c r="E31" s="117">
        <f t="shared" si="1"/>
        <v>95099</v>
      </c>
      <c r="F31" s="3">
        <v>1.2500000000000001E-2</v>
      </c>
      <c r="G31" s="117">
        <f t="shared" si="1"/>
        <v>100503</v>
      </c>
      <c r="H31" s="3">
        <v>1.2500000000000001E-2</v>
      </c>
    </row>
    <row r="32" spans="1:48" x14ac:dyDescent="0.35">
      <c r="A32" s="32">
        <v>27</v>
      </c>
      <c r="B32" s="1">
        <v>84100</v>
      </c>
      <c r="C32" s="3">
        <f t="shared" si="0"/>
        <v>1.0003963154671119E-2</v>
      </c>
      <c r="D32" s="27">
        <v>88848</v>
      </c>
      <c r="E32" s="117">
        <f t="shared" si="1"/>
        <v>96288</v>
      </c>
      <c r="F32" s="3">
        <v>1.2500000000000001E-2</v>
      </c>
      <c r="G32" s="117">
        <f t="shared" si="1"/>
        <v>101759</v>
      </c>
      <c r="H32" s="3">
        <v>1.2500000000000001E-2</v>
      </c>
    </row>
    <row r="33" spans="1:8" x14ac:dyDescent="0.35">
      <c r="A33" s="32">
        <v>28</v>
      </c>
      <c r="B33" s="1">
        <v>85782</v>
      </c>
      <c r="C33" s="3">
        <f t="shared" si="0"/>
        <v>0.02</v>
      </c>
      <c r="D33" s="27">
        <v>90179</v>
      </c>
      <c r="E33" s="117">
        <f t="shared" si="1"/>
        <v>97492</v>
      </c>
      <c r="F33" s="3">
        <v>1.2500000000000001E-2</v>
      </c>
      <c r="G33" s="117">
        <f t="shared" si="1"/>
        <v>103031</v>
      </c>
      <c r="H33" s="3">
        <v>1.2500000000000001E-2</v>
      </c>
    </row>
    <row r="34" spans="1:8" x14ac:dyDescent="0.35">
      <c r="A34" s="32">
        <v>29</v>
      </c>
      <c r="B34" s="1">
        <v>87497</v>
      </c>
      <c r="C34" s="3">
        <f t="shared" si="0"/>
        <v>1.9992539227343731E-2</v>
      </c>
      <c r="D34" s="27">
        <v>91015</v>
      </c>
      <c r="E34" s="117">
        <f t="shared" si="1"/>
        <v>98711</v>
      </c>
      <c r="F34" s="3">
        <v>1.2500000000000001E-2</v>
      </c>
      <c r="G34" s="117">
        <f t="shared" si="1"/>
        <v>104319</v>
      </c>
      <c r="H34" s="3">
        <v>1.2500000000000001E-2</v>
      </c>
    </row>
    <row r="35" spans="1:8" x14ac:dyDescent="0.35">
      <c r="A35" s="32">
        <v>30</v>
      </c>
      <c r="B35" s="1">
        <v>89247</v>
      </c>
      <c r="C35" s="3">
        <f t="shared" si="0"/>
        <v>2.0000685737796724E-2</v>
      </c>
      <c r="D35" s="27">
        <v>91857</v>
      </c>
      <c r="E35" s="117">
        <f t="shared" si="1"/>
        <v>99945</v>
      </c>
      <c r="F35" s="3">
        <v>1.2500000000000001E-2</v>
      </c>
      <c r="G35" s="117">
        <f t="shared" si="1"/>
        <v>105623</v>
      </c>
      <c r="H35" s="3">
        <v>1.2500000000000001E-2</v>
      </c>
    </row>
    <row r="36" spans="1:8" x14ac:dyDescent="0.35">
      <c r="B36" t="s">
        <v>73</v>
      </c>
      <c r="C36" s="3"/>
      <c r="E36" s="131" t="s">
        <v>78</v>
      </c>
      <c r="F36" s="3"/>
      <c r="G36" s="131" t="s">
        <v>78</v>
      </c>
      <c r="H36" s="3"/>
    </row>
    <row r="38" spans="1:8" x14ac:dyDescent="0.35">
      <c r="D38" s="3"/>
    </row>
  </sheetData>
  <mergeCells count="2">
    <mergeCell ref="A1:H1"/>
    <mergeCell ref="A2:H3"/>
  </mergeCells>
  <printOptions horizontalCentered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workbookViewId="0">
      <selection activeCell="G12" sqref="G12"/>
    </sheetView>
  </sheetViews>
  <sheetFormatPr defaultRowHeight="14.5" x14ac:dyDescent="0.35"/>
  <cols>
    <col min="1" max="1" width="6.1796875" customWidth="1"/>
    <col min="2" max="2" width="10.1796875" hidden="1" customWidth="1"/>
    <col min="3" max="3" width="9.81640625" hidden="1" customWidth="1"/>
    <col min="4" max="4" width="10.1796875" hidden="1" customWidth="1"/>
    <col min="5" max="5" width="13.453125" customWidth="1"/>
    <col min="6" max="6" width="10.26953125" customWidth="1"/>
    <col min="7" max="7" width="12.26953125" bestFit="1" customWidth="1"/>
    <col min="8" max="8" width="10" bestFit="1" customWidth="1"/>
  </cols>
  <sheetData>
    <row r="1" spans="1:8" x14ac:dyDescent="0.35">
      <c r="A1" s="254" t="s">
        <v>7</v>
      </c>
      <c r="B1" s="254"/>
      <c r="C1" s="254"/>
      <c r="D1" s="254"/>
      <c r="E1" s="254"/>
      <c r="F1" s="254"/>
      <c r="G1" s="254"/>
      <c r="H1" s="254"/>
    </row>
    <row r="2" spans="1:8" x14ac:dyDescent="0.35">
      <c r="A2" s="255" t="s">
        <v>22</v>
      </c>
      <c r="B2" s="255"/>
      <c r="C2" s="255"/>
      <c r="D2" s="255"/>
      <c r="E2" s="255"/>
      <c r="F2" s="255"/>
      <c r="G2" s="255"/>
      <c r="H2" s="255"/>
    </row>
    <row r="3" spans="1:8" x14ac:dyDescent="0.35">
      <c r="A3" s="255"/>
      <c r="B3" s="255"/>
      <c r="C3" s="255"/>
      <c r="D3" s="255"/>
      <c r="E3" s="255"/>
      <c r="F3" s="255"/>
      <c r="G3" s="255"/>
      <c r="H3" s="255"/>
    </row>
    <row r="4" spans="1:8" x14ac:dyDescent="0.35">
      <c r="A4" s="33" t="s">
        <v>8</v>
      </c>
      <c r="B4" s="34" t="s">
        <v>9</v>
      </c>
      <c r="C4" s="34" t="s">
        <v>57</v>
      </c>
      <c r="D4" s="33" t="s">
        <v>1</v>
      </c>
      <c r="E4" s="33" t="s">
        <v>84</v>
      </c>
      <c r="F4" s="33" t="s">
        <v>57</v>
      </c>
      <c r="G4" s="194" t="s">
        <v>91</v>
      </c>
      <c r="H4" s="194" t="s">
        <v>92</v>
      </c>
    </row>
    <row r="5" spans="1:8" x14ac:dyDescent="0.35">
      <c r="A5" s="81">
        <v>0</v>
      </c>
      <c r="B5" s="112">
        <v>64954</v>
      </c>
      <c r="C5" s="112"/>
      <c r="D5" s="113">
        <v>66192</v>
      </c>
      <c r="E5" s="195">
        <v>70519</v>
      </c>
      <c r="F5" s="76"/>
      <c r="G5" s="195">
        <f>ROUND(G6/1.0125,0)</f>
        <v>74523</v>
      </c>
    </row>
    <row r="6" spans="1:8" x14ac:dyDescent="0.35">
      <c r="A6" s="114">
        <v>1</v>
      </c>
      <c r="B6" s="112">
        <v>66234</v>
      </c>
      <c r="C6" s="58">
        <f>(B6-B5)/B5</f>
        <v>1.9706253656433782E-2</v>
      </c>
      <c r="D6" s="113">
        <v>66792</v>
      </c>
      <c r="E6" s="195">
        <f>ROUND(E5*1.0125,0)</f>
        <v>71400</v>
      </c>
      <c r="F6" s="76">
        <v>1.2500000000000001E-2</v>
      </c>
      <c r="G6" s="195">
        <f>ROUND(E5*1.07,0)</f>
        <v>75455</v>
      </c>
      <c r="H6" s="23">
        <f>(G6-G5)/G5</f>
        <v>1.2506206137702454E-2</v>
      </c>
    </row>
    <row r="7" spans="1:8" x14ac:dyDescent="0.35">
      <c r="A7" s="81">
        <v>2</v>
      </c>
      <c r="B7" s="112">
        <v>66568</v>
      </c>
      <c r="C7" s="58">
        <f t="shared" ref="C7:C35" si="0">(B7-B6)/B6</f>
        <v>5.0427273001781561E-3</v>
      </c>
      <c r="D7" s="113">
        <v>67541</v>
      </c>
      <c r="E7" s="195">
        <f t="shared" ref="E7:G35" si="1">ROUND(E6*1.0125,0)</f>
        <v>72293</v>
      </c>
      <c r="F7" s="76">
        <v>1.2500000000000001E-2</v>
      </c>
      <c r="G7" s="195">
        <f t="shared" si="1"/>
        <v>76398</v>
      </c>
      <c r="H7" s="23">
        <f t="shared" ref="H7:H35" si="2">(G7-G6)/G6</f>
        <v>1.2497515075210391E-2</v>
      </c>
    </row>
    <row r="8" spans="1:8" x14ac:dyDescent="0.35">
      <c r="A8" s="81">
        <v>3</v>
      </c>
      <c r="B8" s="112">
        <v>67234</v>
      </c>
      <c r="C8" s="58">
        <f t="shared" si="0"/>
        <v>1.0004807114529503E-2</v>
      </c>
      <c r="D8" s="113">
        <v>68348</v>
      </c>
      <c r="E8" s="195">
        <f t="shared" si="1"/>
        <v>73197</v>
      </c>
      <c r="F8" s="76">
        <v>1.2500000000000001E-2</v>
      </c>
      <c r="G8" s="195">
        <f t="shared" si="1"/>
        <v>77353</v>
      </c>
      <c r="H8" s="23">
        <f t="shared" si="2"/>
        <v>1.2500327233697216E-2</v>
      </c>
    </row>
    <row r="9" spans="1:8" x14ac:dyDescent="0.35">
      <c r="A9" s="81">
        <v>4</v>
      </c>
      <c r="B9" s="112">
        <v>67906</v>
      </c>
      <c r="C9" s="58">
        <f t="shared" si="0"/>
        <v>9.9949430347740734E-3</v>
      </c>
      <c r="D9" s="113">
        <v>69175</v>
      </c>
      <c r="E9" s="195">
        <f t="shared" si="1"/>
        <v>74112</v>
      </c>
      <c r="F9" s="76">
        <v>1.2500000000000001E-2</v>
      </c>
      <c r="G9" s="195">
        <f t="shared" si="1"/>
        <v>78320</v>
      </c>
      <c r="H9" s="23">
        <f t="shared" si="2"/>
        <v>1.2501131177847014E-2</v>
      </c>
    </row>
    <row r="10" spans="1:8" x14ac:dyDescent="0.35">
      <c r="A10" s="81">
        <v>5</v>
      </c>
      <c r="B10" s="112">
        <v>68585</v>
      </c>
      <c r="C10" s="58">
        <f t="shared" si="0"/>
        <v>9.9991164256472177E-3</v>
      </c>
      <c r="D10" s="113">
        <v>70138</v>
      </c>
      <c r="E10" s="195">
        <f t="shared" si="1"/>
        <v>75038</v>
      </c>
      <c r="F10" s="76">
        <v>1.2500000000000001E-2</v>
      </c>
      <c r="G10" s="195">
        <f t="shared" si="1"/>
        <v>79299</v>
      </c>
      <c r="H10" s="23">
        <f t="shared" si="2"/>
        <v>1.2500000000000001E-2</v>
      </c>
    </row>
    <row r="11" spans="1:8" x14ac:dyDescent="0.35">
      <c r="A11" s="81">
        <v>6</v>
      </c>
      <c r="B11" s="112">
        <v>69957</v>
      </c>
      <c r="C11" s="58">
        <f t="shared" si="0"/>
        <v>2.0004374134285921E-2</v>
      </c>
      <c r="D11" s="113">
        <v>71427</v>
      </c>
      <c r="E11" s="195">
        <f t="shared" si="1"/>
        <v>75976</v>
      </c>
      <c r="F11" s="76">
        <v>1.2500000000000001E-2</v>
      </c>
      <c r="G11" s="195">
        <f t="shared" si="1"/>
        <v>80290</v>
      </c>
      <c r="H11" s="23">
        <f t="shared" si="2"/>
        <v>1.2497005006368302E-2</v>
      </c>
    </row>
    <row r="12" spans="1:8" x14ac:dyDescent="0.35">
      <c r="A12" s="81">
        <v>7</v>
      </c>
      <c r="B12" s="112">
        <v>70656</v>
      </c>
      <c r="C12" s="58">
        <f t="shared" si="0"/>
        <v>9.9918521377417562E-3</v>
      </c>
      <c r="D12" s="113">
        <v>72177</v>
      </c>
      <c r="E12" s="195">
        <f t="shared" si="1"/>
        <v>76926</v>
      </c>
      <c r="F12" s="76">
        <v>1.2500000000000001E-2</v>
      </c>
      <c r="G12" s="195">
        <f t="shared" si="1"/>
        <v>81294</v>
      </c>
      <c r="H12" s="23">
        <f t="shared" si="2"/>
        <v>1.2504670569186698E-2</v>
      </c>
    </row>
    <row r="13" spans="1:8" x14ac:dyDescent="0.35">
      <c r="A13" s="81">
        <v>8</v>
      </c>
      <c r="B13" s="112">
        <v>71363</v>
      </c>
      <c r="C13" s="58">
        <f t="shared" si="0"/>
        <v>1.0006227355072464E-2</v>
      </c>
      <c r="D13" s="113">
        <v>72997</v>
      </c>
      <c r="E13" s="195">
        <f t="shared" si="1"/>
        <v>77888</v>
      </c>
      <c r="F13" s="76">
        <v>1.2500000000000001E-2</v>
      </c>
      <c r="G13" s="195">
        <f t="shared" si="1"/>
        <v>82310</v>
      </c>
      <c r="H13" s="23">
        <f t="shared" si="2"/>
        <v>1.2497847319605383E-2</v>
      </c>
    </row>
    <row r="14" spans="1:8" x14ac:dyDescent="0.35">
      <c r="A14" s="115">
        <v>9</v>
      </c>
      <c r="B14" s="112">
        <v>72076</v>
      </c>
      <c r="C14" s="58">
        <f t="shared" si="0"/>
        <v>9.9911718958003454E-3</v>
      </c>
      <c r="D14" s="113">
        <v>73815</v>
      </c>
      <c r="E14" s="195">
        <f t="shared" si="1"/>
        <v>78862</v>
      </c>
      <c r="F14" s="76">
        <v>1.2500000000000001E-2</v>
      </c>
      <c r="G14" s="195">
        <f t="shared" si="1"/>
        <v>83339</v>
      </c>
      <c r="H14" s="23">
        <f t="shared" si="2"/>
        <v>1.250151864900984E-2</v>
      </c>
    </row>
    <row r="15" spans="1:8" x14ac:dyDescent="0.35">
      <c r="A15" s="115">
        <v>10</v>
      </c>
      <c r="B15" s="112">
        <v>72798</v>
      </c>
      <c r="C15" s="58">
        <f t="shared" si="0"/>
        <v>1.0017204062378601E-2</v>
      </c>
      <c r="D15" s="113">
        <v>75159</v>
      </c>
      <c r="E15" s="195">
        <f t="shared" si="1"/>
        <v>79848</v>
      </c>
      <c r="F15" s="76">
        <v>1.2500000000000001E-2</v>
      </c>
      <c r="G15" s="195">
        <f t="shared" si="1"/>
        <v>84381</v>
      </c>
      <c r="H15" s="23">
        <f t="shared" si="2"/>
        <v>1.2503149785814564E-2</v>
      </c>
    </row>
    <row r="16" spans="1:8" x14ac:dyDescent="0.35">
      <c r="A16" s="115">
        <v>11</v>
      </c>
      <c r="B16" s="112">
        <v>73525</v>
      </c>
      <c r="C16" s="58">
        <f t="shared" si="0"/>
        <v>9.9865380917058162E-3</v>
      </c>
      <c r="D16" s="113">
        <v>76129</v>
      </c>
      <c r="E16" s="195">
        <f t="shared" si="1"/>
        <v>80846</v>
      </c>
      <c r="F16" s="76">
        <v>1.2500000000000001E-2</v>
      </c>
      <c r="G16" s="195">
        <f t="shared" si="1"/>
        <v>85436</v>
      </c>
      <c r="H16" s="23">
        <f t="shared" si="2"/>
        <v>1.2502814614664438E-2</v>
      </c>
    </row>
    <row r="17" spans="1:8" x14ac:dyDescent="0.35">
      <c r="A17" s="115">
        <v>12</v>
      </c>
      <c r="B17" s="112">
        <v>74260</v>
      </c>
      <c r="C17" s="58">
        <f t="shared" si="0"/>
        <v>9.9965997959877585E-3</v>
      </c>
      <c r="D17" s="113">
        <v>76962</v>
      </c>
      <c r="E17" s="195">
        <f t="shared" si="1"/>
        <v>81857</v>
      </c>
      <c r="F17" s="76">
        <v>1.2500000000000001E-2</v>
      </c>
      <c r="G17" s="195">
        <f t="shared" si="1"/>
        <v>86504</v>
      </c>
      <c r="H17" s="23">
        <f t="shared" si="2"/>
        <v>1.2500585233391077E-2</v>
      </c>
    </row>
    <row r="18" spans="1:8" x14ac:dyDescent="0.35">
      <c r="A18" s="115">
        <v>13</v>
      </c>
      <c r="B18" s="112">
        <v>75003</v>
      </c>
      <c r="C18" s="58">
        <f t="shared" si="0"/>
        <v>1.0005386479935362E-2</v>
      </c>
      <c r="D18" s="113">
        <v>77905</v>
      </c>
      <c r="E18" s="195">
        <f t="shared" si="1"/>
        <v>82880</v>
      </c>
      <c r="F18" s="76">
        <v>1.2500000000000001E-2</v>
      </c>
      <c r="G18" s="195">
        <f t="shared" si="1"/>
        <v>87585</v>
      </c>
      <c r="H18" s="23">
        <f t="shared" si="2"/>
        <v>1.2496531952279663E-2</v>
      </c>
    </row>
    <row r="19" spans="1:8" x14ac:dyDescent="0.35">
      <c r="A19" s="115">
        <v>14</v>
      </c>
      <c r="B19" s="112">
        <v>75754</v>
      </c>
      <c r="C19" s="58">
        <f t="shared" si="0"/>
        <v>1.0012932816020692E-2</v>
      </c>
      <c r="D19" s="113">
        <v>78935</v>
      </c>
      <c r="E19" s="195">
        <f t="shared" si="1"/>
        <v>83916</v>
      </c>
      <c r="F19" s="76">
        <v>1.2500000000000001E-2</v>
      </c>
      <c r="G19" s="195">
        <f t="shared" si="1"/>
        <v>88680</v>
      </c>
      <c r="H19" s="23">
        <f t="shared" si="2"/>
        <v>1.25021407775304E-2</v>
      </c>
    </row>
    <row r="20" spans="1:8" x14ac:dyDescent="0.35">
      <c r="A20" s="115">
        <v>15</v>
      </c>
      <c r="B20" s="112">
        <v>76511</v>
      </c>
      <c r="C20" s="58">
        <f t="shared" si="0"/>
        <v>9.9928716635425199E-3</v>
      </c>
      <c r="D20" s="113">
        <v>80167</v>
      </c>
      <c r="E20" s="195">
        <f t="shared" si="1"/>
        <v>84965</v>
      </c>
      <c r="F20" s="76">
        <v>1.2500000000000001E-2</v>
      </c>
      <c r="G20" s="195">
        <f t="shared" si="1"/>
        <v>89789</v>
      </c>
      <c r="H20" s="23">
        <f t="shared" si="2"/>
        <v>1.2505638249887235E-2</v>
      </c>
    </row>
    <row r="21" spans="1:8" x14ac:dyDescent="0.35">
      <c r="A21" s="115">
        <v>16</v>
      </c>
      <c r="B21" s="112">
        <v>77276</v>
      </c>
      <c r="C21" s="58">
        <f t="shared" si="0"/>
        <v>9.9985622982316277E-3</v>
      </c>
      <c r="D21" s="113">
        <v>82446</v>
      </c>
      <c r="E21" s="195">
        <f t="shared" si="1"/>
        <v>86027</v>
      </c>
      <c r="F21" s="76">
        <v>1.2500000000000001E-2</v>
      </c>
      <c r="G21" s="195">
        <f t="shared" si="1"/>
        <v>90911</v>
      </c>
      <c r="H21" s="23">
        <f t="shared" si="2"/>
        <v>1.2495962757130606E-2</v>
      </c>
    </row>
    <row r="22" spans="1:8" x14ac:dyDescent="0.35">
      <c r="A22" s="115">
        <v>17</v>
      </c>
      <c r="B22" s="112">
        <v>78048</v>
      </c>
      <c r="C22" s="58">
        <f t="shared" si="0"/>
        <v>9.9901651224183451E-3</v>
      </c>
      <c r="D22" s="113">
        <v>83434</v>
      </c>
      <c r="E22" s="195">
        <f t="shared" si="1"/>
        <v>87102</v>
      </c>
      <c r="F22" s="76">
        <v>1.2500000000000001E-2</v>
      </c>
      <c r="G22" s="195">
        <f t="shared" si="1"/>
        <v>92047</v>
      </c>
      <c r="H22" s="23">
        <f t="shared" si="2"/>
        <v>1.2495737589510621E-2</v>
      </c>
    </row>
    <row r="23" spans="1:8" x14ac:dyDescent="0.35">
      <c r="A23" s="115">
        <v>18</v>
      </c>
      <c r="B23" s="112">
        <v>78830</v>
      </c>
      <c r="C23" s="58">
        <f t="shared" si="0"/>
        <v>1.0019475194751947E-2</v>
      </c>
      <c r="D23" s="113">
        <v>84437</v>
      </c>
      <c r="E23" s="195">
        <f t="shared" si="1"/>
        <v>88191</v>
      </c>
      <c r="F23" s="76">
        <v>1.2500000000000001E-2</v>
      </c>
      <c r="G23" s="195">
        <f t="shared" si="1"/>
        <v>93198</v>
      </c>
      <c r="H23" s="23">
        <f t="shared" si="2"/>
        <v>1.2504481406238117E-2</v>
      </c>
    </row>
    <row r="24" spans="1:8" x14ac:dyDescent="0.35">
      <c r="A24" s="115">
        <v>19</v>
      </c>
      <c r="B24" s="112">
        <v>79617</v>
      </c>
      <c r="C24" s="58">
        <f t="shared" si="0"/>
        <v>9.9835088164404416E-3</v>
      </c>
      <c r="D24" s="113">
        <v>85679</v>
      </c>
      <c r="E24" s="195">
        <f t="shared" si="1"/>
        <v>89293</v>
      </c>
      <c r="F24" s="76">
        <v>1.2500000000000001E-2</v>
      </c>
      <c r="G24" s="195">
        <f t="shared" si="1"/>
        <v>94363</v>
      </c>
      <c r="H24" s="23">
        <f t="shared" si="2"/>
        <v>1.2500268246099702E-2</v>
      </c>
    </row>
    <row r="25" spans="1:8" x14ac:dyDescent="0.35">
      <c r="A25" s="115">
        <v>20</v>
      </c>
      <c r="B25" s="112">
        <v>80413</v>
      </c>
      <c r="C25" s="58">
        <f t="shared" si="0"/>
        <v>9.9978647776228693E-3</v>
      </c>
      <c r="D25" s="113">
        <v>86636</v>
      </c>
      <c r="E25" s="195">
        <f t="shared" si="1"/>
        <v>90409</v>
      </c>
      <c r="F25" s="76">
        <v>1.2500000000000001E-2</v>
      </c>
      <c r="G25" s="195">
        <f t="shared" si="1"/>
        <v>95543</v>
      </c>
      <c r="H25" s="23">
        <f t="shared" si="2"/>
        <v>1.2504901285461462E-2</v>
      </c>
    </row>
    <row r="26" spans="1:8" x14ac:dyDescent="0.35">
      <c r="A26" s="115">
        <v>21</v>
      </c>
      <c r="B26" s="112">
        <v>81217</v>
      </c>
      <c r="C26" s="58">
        <f t="shared" si="0"/>
        <v>9.9983833459763964E-3</v>
      </c>
      <c r="D26" s="113">
        <v>87782</v>
      </c>
      <c r="E26" s="195">
        <f t="shared" si="1"/>
        <v>91539</v>
      </c>
      <c r="F26" s="76">
        <v>1.2500000000000001E-2</v>
      </c>
      <c r="G26" s="195">
        <f t="shared" si="1"/>
        <v>96737</v>
      </c>
      <c r="H26" s="23">
        <f t="shared" si="2"/>
        <v>1.2496990883685879E-2</v>
      </c>
    </row>
    <row r="27" spans="1:8" x14ac:dyDescent="0.35">
      <c r="A27" s="115">
        <v>22</v>
      </c>
      <c r="B27" s="112">
        <v>82030</v>
      </c>
      <c r="C27" s="58">
        <f t="shared" si="0"/>
        <v>1.001021953531896E-2</v>
      </c>
      <c r="D27" s="113">
        <v>88811</v>
      </c>
      <c r="E27" s="195">
        <f t="shared" si="1"/>
        <v>92683</v>
      </c>
      <c r="F27" s="76">
        <v>1.2500000000000001E-2</v>
      </c>
      <c r="G27" s="195">
        <f t="shared" si="1"/>
        <v>97946</v>
      </c>
      <c r="H27" s="23">
        <f t="shared" si="2"/>
        <v>1.2497803322410246E-2</v>
      </c>
    </row>
    <row r="28" spans="1:8" x14ac:dyDescent="0.35">
      <c r="A28" s="115">
        <v>23</v>
      </c>
      <c r="B28" s="112">
        <v>82851</v>
      </c>
      <c r="C28" s="58">
        <f t="shared" si="0"/>
        <v>1.000853346336706E-2</v>
      </c>
      <c r="D28" s="113">
        <v>89732</v>
      </c>
      <c r="E28" s="195">
        <f t="shared" si="1"/>
        <v>93842</v>
      </c>
      <c r="F28" s="76">
        <v>1.2500000000000001E-2</v>
      </c>
      <c r="G28" s="195">
        <f t="shared" si="1"/>
        <v>99170</v>
      </c>
      <c r="H28" s="23">
        <f t="shared" si="2"/>
        <v>1.249668184509832E-2</v>
      </c>
    </row>
    <row r="29" spans="1:8" x14ac:dyDescent="0.35">
      <c r="A29" s="115">
        <v>24</v>
      </c>
      <c r="B29" s="112">
        <v>83679</v>
      </c>
      <c r="C29" s="58">
        <f t="shared" si="0"/>
        <v>9.9938443712206254E-3</v>
      </c>
      <c r="D29" s="113">
        <v>91078</v>
      </c>
      <c r="E29" s="195">
        <f t="shared" si="1"/>
        <v>95015</v>
      </c>
      <c r="F29" s="76">
        <v>1.2500000000000001E-2</v>
      </c>
      <c r="G29" s="195">
        <f t="shared" si="1"/>
        <v>100410</v>
      </c>
      <c r="H29" s="23">
        <f t="shared" si="2"/>
        <v>1.2503781385499646E-2</v>
      </c>
    </row>
    <row r="30" spans="1:8" x14ac:dyDescent="0.35">
      <c r="A30" s="115">
        <v>25</v>
      </c>
      <c r="B30" s="112">
        <v>84516</v>
      </c>
      <c r="C30" s="58">
        <f t="shared" si="0"/>
        <v>1.0002509590219769E-2</v>
      </c>
      <c r="D30" s="113">
        <v>92138</v>
      </c>
      <c r="E30" s="195">
        <f t="shared" si="1"/>
        <v>96203</v>
      </c>
      <c r="F30" s="76">
        <v>1.2500000000000001E-2</v>
      </c>
      <c r="G30" s="195">
        <f t="shared" si="1"/>
        <v>101665</v>
      </c>
      <c r="H30" s="23">
        <f t="shared" si="2"/>
        <v>1.2498755104073299E-2</v>
      </c>
    </row>
    <row r="31" spans="1:8" x14ac:dyDescent="0.35">
      <c r="A31" s="116">
        <v>26</v>
      </c>
      <c r="B31" s="112">
        <v>85362</v>
      </c>
      <c r="C31" s="58">
        <f t="shared" si="0"/>
        <v>1.0009938946471675E-2</v>
      </c>
      <c r="D31" s="113">
        <v>94086</v>
      </c>
      <c r="E31" s="195">
        <f t="shared" si="1"/>
        <v>97406</v>
      </c>
      <c r="F31" s="76">
        <v>1.2500000000000001E-2</v>
      </c>
      <c r="G31" s="195">
        <f t="shared" si="1"/>
        <v>102936</v>
      </c>
      <c r="H31" s="23">
        <f t="shared" si="2"/>
        <v>1.2501844292529386E-2</v>
      </c>
    </row>
    <row r="32" spans="1:8" x14ac:dyDescent="0.35">
      <c r="A32" s="116">
        <v>27</v>
      </c>
      <c r="B32" s="112">
        <v>87068</v>
      </c>
      <c r="C32" s="58">
        <f t="shared" si="0"/>
        <v>1.9985473629952438E-2</v>
      </c>
      <c r="D32" s="113">
        <v>95071</v>
      </c>
      <c r="E32" s="195">
        <f t="shared" si="1"/>
        <v>98624</v>
      </c>
      <c r="F32" s="76">
        <v>1.2500000000000001E-2</v>
      </c>
      <c r="G32" s="195">
        <f t="shared" si="1"/>
        <v>104223</v>
      </c>
      <c r="H32" s="23">
        <f t="shared" si="2"/>
        <v>1.2502914432268595E-2</v>
      </c>
    </row>
    <row r="33" spans="1:8" x14ac:dyDescent="0.35">
      <c r="A33" s="116">
        <v>28</v>
      </c>
      <c r="B33" s="112">
        <v>88810</v>
      </c>
      <c r="C33" s="58">
        <f t="shared" si="0"/>
        <v>2.0007350576560848E-2</v>
      </c>
      <c r="D33" s="113">
        <v>96467</v>
      </c>
      <c r="E33" s="195">
        <f t="shared" si="1"/>
        <v>99857</v>
      </c>
      <c r="F33" s="76">
        <v>1.2500000000000001E-2</v>
      </c>
      <c r="G33" s="195">
        <f t="shared" si="1"/>
        <v>105526</v>
      </c>
      <c r="H33" s="23">
        <f t="shared" si="2"/>
        <v>1.2502038897364306E-2</v>
      </c>
    </row>
    <row r="34" spans="1:8" x14ac:dyDescent="0.35">
      <c r="A34" s="116">
        <v>29</v>
      </c>
      <c r="B34" s="112">
        <v>90586</v>
      </c>
      <c r="C34" s="58">
        <f t="shared" si="0"/>
        <v>1.99977480013512E-2</v>
      </c>
      <c r="D34" s="113">
        <v>97369</v>
      </c>
      <c r="E34" s="195">
        <f t="shared" si="1"/>
        <v>101105</v>
      </c>
      <c r="F34" s="76">
        <v>1.2500000000000001E-2</v>
      </c>
      <c r="G34" s="195">
        <f t="shared" si="1"/>
        <v>106845</v>
      </c>
      <c r="H34" s="23">
        <f t="shared" si="2"/>
        <v>1.2499289274681122E-2</v>
      </c>
    </row>
    <row r="35" spans="1:8" x14ac:dyDescent="0.35">
      <c r="A35" s="116">
        <v>30</v>
      </c>
      <c r="B35" s="112">
        <v>92398</v>
      </c>
      <c r="C35" s="58">
        <f t="shared" si="0"/>
        <v>2.0003090985361977E-2</v>
      </c>
      <c r="D35" s="113">
        <v>98277</v>
      </c>
      <c r="E35" s="195">
        <f t="shared" si="1"/>
        <v>102369</v>
      </c>
      <c r="F35" s="76">
        <v>1.2500000000000001E-2</v>
      </c>
      <c r="G35" s="195">
        <f t="shared" si="1"/>
        <v>108181</v>
      </c>
      <c r="H35" s="23">
        <f t="shared" si="2"/>
        <v>1.2504094716645608E-2</v>
      </c>
    </row>
    <row r="36" spans="1:8" x14ac:dyDescent="0.35">
      <c r="A36" s="79"/>
      <c r="B36" t="s">
        <v>73</v>
      </c>
      <c r="C36" s="3"/>
      <c r="E36" s="131" t="s">
        <v>78</v>
      </c>
      <c r="F36" s="76"/>
      <c r="G36" s="131" t="s">
        <v>78</v>
      </c>
    </row>
    <row r="37" spans="1:8" x14ac:dyDescent="0.35">
      <c r="A37" s="55"/>
      <c r="B37" s="55"/>
      <c r="C37" s="55"/>
      <c r="D37" s="55"/>
      <c r="E37" s="55"/>
      <c r="F37" s="55"/>
    </row>
  </sheetData>
  <mergeCells count="2">
    <mergeCell ref="A1:H1"/>
    <mergeCell ref="A2:H3"/>
  </mergeCells>
  <printOptions horizont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8"/>
  <sheetViews>
    <sheetView workbookViewId="0">
      <selection activeCell="G7" sqref="G7"/>
    </sheetView>
  </sheetViews>
  <sheetFormatPr defaultRowHeight="14.5" x14ac:dyDescent="0.35"/>
  <cols>
    <col min="2" max="4" width="11.1796875" hidden="1" customWidth="1"/>
    <col min="5" max="5" width="13.81640625" customWidth="1"/>
    <col min="6" max="6" width="10.81640625" customWidth="1"/>
    <col min="7" max="7" width="12.26953125" bestFit="1" customWidth="1"/>
    <col min="8" max="8" width="10" bestFit="1" customWidth="1"/>
  </cols>
  <sheetData>
    <row r="1" spans="1:8" x14ac:dyDescent="0.35">
      <c r="A1" s="254" t="s">
        <v>7</v>
      </c>
      <c r="B1" s="254"/>
      <c r="C1" s="254"/>
      <c r="D1" s="254"/>
      <c r="E1" s="254"/>
      <c r="F1" s="254"/>
      <c r="G1" s="254"/>
      <c r="H1" s="254"/>
    </row>
    <row r="2" spans="1:8" x14ac:dyDescent="0.35">
      <c r="A2" s="256" t="s">
        <v>23</v>
      </c>
      <c r="B2" s="256"/>
      <c r="C2" s="256"/>
      <c r="D2" s="256"/>
      <c r="E2" s="256"/>
      <c r="F2" s="256"/>
      <c r="G2" s="256"/>
      <c r="H2" s="256"/>
    </row>
    <row r="3" spans="1:8" x14ac:dyDescent="0.35">
      <c r="A3" s="256"/>
      <c r="B3" s="256"/>
      <c r="C3" s="256"/>
      <c r="D3" s="256"/>
      <c r="E3" s="256"/>
      <c r="F3" s="256"/>
      <c r="G3" s="256"/>
      <c r="H3" s="256"/>
    </row>
    <row r="4" spans="1:8" x14ac:dyDescent="0.35">
      <c r="A4" s="29" t="s">
        <v>8</v>
      </c>
      <c r="B4" s="44" t="s">
        <v>9</v>
      </c>
      <c r="C4" s="44" t="s">
        <v>57</v>
      </c>
      <c r="D4" s="42" t="s">
        <v>1</v>
      </c>
      <c r="E4" s="42" t="s">
        <v>84</v>
      </c>
      <c r="F4" s="42" t="s">
        <v>57</v>
      </c>
      <c r="G4" s="187" t="s">
        <v>91</v>
      </c>
      <c r="H4" s="187" t="s">
        <v>92</v>
      </c>
    </row>
    <row r="5" spans="1:8" x14ac:dyDescent="0.35">
      <c r="A5">
        <v>0</v>
      </c>
      <c r="B5" s="1">
        <v>71909</v>
      </c>
      <c r="C5" s="3"/>
      <c r="D5" s="1">
        <v>68347</v>
      </c>
      <c r="E5" s="195">
        <v>72400</v>
      </c>
      <c r="F5" s="3"/>
      <c r="G5" s="195">
        <f>ROUND(77468/1.0125,0)</f>
        <v>76512</v>
      </c>
    </row>
    <row r="6" spans="1:8" x14ac:dyDescent="0.35">
      <c r="A6">
        <v>1</v>
      </c>
      <c r="B6" s="1">
        <v>73326</v>
      </c>
      <c r="C6" s="3">
        <f>(B6-B5)/B5</f>
        <v>1.9705461068850908E-2</v>
      </c>
      <c r="D6" s="1">
        <v>68981</v>
      </c>
      <c r="E6" s="195">
        <f>ROUND(E5*1.0125,0)</f>
        <v>73305</v>
      </c>
      <c r="F6" s="3">
        <v>1.2500000000000001E-2</v>
      </c>
      <c r="G6" s="195">
        <f>ROUND(E5*1.07,0)</f>
        <v>77468</v>
      </c>
      <c r="H6" s="23">
        <f>(G6-G5)/G5</f>
        <v>1.2494772061898788E-2</v>
      </c>
    </row>
    <row r="7" spans="1:8" x14ac:dyDescent="0.35">
      <c r="A7">
        <v>2</v>
      </c>
      <c r="B7" s="1">
        <v>73740</v>
      </c>
      <c r="C7" s="3">
        <f t="shared" ref="C7:C35" si="0">(B7-B6)/B6</f>
        <v>5.6460191473692821E-3</v>
      </c>
      <c r="D7" s="1">
        <v>69754</v>
      </c>
      <c r="E7" s="195">
        <f>ROUND(E6*1.0125,0)</f>
        <v>74221</v>
      </c>
      <c r="F7" s="3">
        <v>1.2500000000000001E-2</v>
      </c>
      <c r="G7" s="195">
        <f>ROUND(G6*1.0125,0)</f>
        <v>78436</v>
      </c>
      <c r="H7" s="23">
        <f t="shared" ref="H7:H35" si="1">(G7-G6)/G6</f>
        <v>1.2495482005473228E-2</v>
      </c>
    </row>
    <row r="8" spans="1:8" x14ac:dyDescent="0.35">
      <c r="A8">
        <v>3</v>
      </c>
      <c r="B8" s="1">
        <v>74845</v>
      </c>
      <c r="C8" s="3">
        <f t="shared" si="0"/>
        <v>1.4985082723081095E-2</v>
      </c>
      <c r="D8" s="1">
        <v>70591</v>
      </c>
      <c r="E8" s="195">
        <f t="shared" ref="E8:G35" si="2">ROUND(E7*1.0125,0)</f>
        <v>75149</v>
      </c>
      <c r="F8" s="3">
        <v>1.2500000000000001E-2</v>
      </c>
      <c r="G8" s="195">
        <f t="shared" si="2"/>
        <v>79416</v>
      </c>
      <c r="H8" s="23">
        <f t="shared" si="1"/>
        <v>1.249426283849253E-2</v>
      </c>
    </row>
    <row r="9" spans="1:8" x14ac:dyDescent="0.35">
      <c r="A9">
        <v>4</v>
      </c>
      <c r="B9" s="1">
        <v>75814</v>
      </c>
      <c r="C9" s="3">
        <f t="shared" si="0"/>
        <v>1.2946756630369431E-2</v>
      </c>
      <c r="D9" s="1">
        <v>71429</v>
      </c>
      <c r="E9" s="195">
        <f t="shared" si="2"/>
        <v>76088</v>
      </c>
      <c r="F9" s="3">
        <v>1.2500000000000001E-2</v>
      </c>
      <c r="G9" s="195">
        <f t="shared" si="2"/>
        <v>80409</v>
      </c>
      <c r="H9" s="23">
        <f t="shared" si="1"/>
        <v>1.2503777576307041E-2</v>
      </c>
    </row>
    <row r="10" spans="1:8" x14ac:dyDescent="0.35">
      <c r="A10">
        <v>5</v>
      </c>
      <c r="B10" s="1">
        <v>77038</v>
      </c>
      <c r="C10" s="3">
        <f t="shared" si="0"/>
        <v>1.6144775371303453E-2</v>
      </c>
      <c r="D10" s="1">
        <v>72380</v>
      </c>
      <c r="E10" s="195">
        <f t="shared" si="2"/>
        <v>77039</v>
      </c>
      <c r="F10" s="3">
        <v>1.2500000000000001E-2</v>
      </c>
      <c r="G10" s="195">
        <f t="shared" si="2"/>
        <v>81414</v>
      </c>
      <c r="H10" s="23">
        <f t="shared" si="1"/>
        <v>1.2498600902884006E-2</v>
      </c>
    </row>
    <row r="11" spans="1:8" x14ac:dyDescent="0.35">
      <c r="A11">
        <v>6</v>
      </c>
      <c r="B11" s="1">
        <v>77406</v>
      </c>
      <c r="C11" s="3">
        <f t="shared" si="0"/>
        <v>4.7768633661310006E-3</v>
      </c>
      <c r="D11" s="1">
        <v>73696</v>
      </c>
      <c r="E11" s="195">
        <f t="shared" si="2"/>
        <v>78002</v>
      </c>
      <c r="F11" s="3">
        <v>1.2500000000000001E-2</v>
      </c>
      <c r="G11" s="195">
        <f t="shared" si="2"/>
        <v>82432</v>
      </c>
      <c r="H11" s="23">
        <f t="shared" si="1"/>
        <v>1.2503991942417766E-2</v>
      </c>
    </row>
    <row r="12" spans="1:8" x14ac:dyDescent="0.35">
      <c r="A12">
        <v>7</v>
      </c>
      <c r="B12" s="1">
        <v>78501</v>
      </c>
      <c r="C12" s="3">
        <f t="shared" si="0"/>
        <v>1.4146190217812573E-2</v>
      </c>
      <c r="D12" s="1">
        <v>74427</v>
      </c>
      <c r="E12" s="195">
        <f t="shared" si="2"/>
        <v>78977</v>
      </c>
      <c r="F12" s="3">
        <v>1.2500000000000001E-2</v>
      </c>
      <c r="G12" s="195">
        <f t="shared" si="2"/>
        <v>83462</v>
      </c>
      <c r="H12" s="23">
        <f t="shared" si="1"/>
        <v>1.249514751552795E-2</v>
      </c>
    </row>
    <row r="13" spans="1:8" x14ac:dyDescent="0.35">
      <c r="A13">
        <v>8</v>
      </c>
      <c r="B13" s="1">
        <v>79861</v>
      </c>
      <c r="C13" s="3">
        <f t="shared" si="0"/>
        <v>1.732462006853416E-2</v>
      </c>
      <c r="D13" s="1">
        <v>75229</v>
      </c>
      <c r="E13" s="195">
        <f t="shared" si="2"/>
        <v>79964</v>
      </c>
      <c r="F13" s="3">
        <v>1.2500000000000001E-2</v>
      </c>
      <c r="G13" s="195">
        <f t="shared" si="2"/>
        <v>84505</v>
      </c>
      <c r="H13" s="23">
        <f t="shared" si="1"/>
        <v>1.2496705087345138E-2</v>
      </c>
    </row>
    <row r="14" spans="1:8" x14ac:dyDescent="0.35">
      <c r="A14">
        <v>9</v>
      </c>
      <c r="B14" s="1">
        <v>82101</v>
      </c>
      <c r="C14" s="3">
        <f t="shared" si="0"/>
        <v>2.804873467650042E-2</v>
      </c>
      <c r="D14" s="1">
        <v>76031</v>
      </c>
      <c r="E14" s="195">
        <f t="shared" si="2"/>
        <v>80964</v>
      </c>
      <c r="F14" s="3">
        <v>1.2500000000000001E-2</v>
      </c>
      <c r="G14" s="195">
        <f t="shared" si="2"/>
        <v>85561</v>
      </c>
      <c r="H14" s="23">
        <f t="shared" si="1"/>
        <v>1.2496301993964854E-2</v>
      </c>
    </row>
    <row r="15" spans="1:8" x14ac:dyDescent="0.35">
      <c r="A15">
        <v>10</v>
      </c>
      <c r="B15" s="1">
        <v>82365</v>
      </c>
      <c r="C15" s="3">
        <f t="shared" si="0"/>
        <v>3.2155515767164832E-3</v>
      </c>
      <c r="D15" s="1">
        <v>77497</v>
      </c>
      <c r="E15" s="195">
        <f t="shared" si="2"/>
        <v>81976</v>
      </c>
      <c r="F15" s="3">
        <v>1.2500000000000001E-2</v>
      </c>
      <c r="G15" s="195">
        <f t="shared" si="2"/>
        <v>86631</v>
      </c>
      <c r="H15" s="23">
        <f t="shared" si="1"/>
        <v>1.2505697689367819E-2</v>
      </c>
    </row>
    <row r="16" spans="1:8" x14ac:dyDescent="0.35">
      <c r="A16">
        <v>11</v>
      </c>
      <c r="B16" s="1">
        <v>83650</v>
      </c>
      <c r="C16" s="3">
        <f t="shared" si="0"/>
        <v>1.5601286954410248E-2</v>
      </c>
      <c r="D16" s="1">
        <v>78487</v>
      </c>
      <c r="E16" s="195">
        <f t="shared" si="2"/>
        <v>83001</v>
      </c>
      <c r="F16" s="3">
        <v>1.2500000000000001E-2</v>
      </c>
      <c r="G16" s="195">
        <f t="shared" si="2"/>
        <v>87714</v>
      </c>
      <c r="H16" s="23">
        <f t="shared" si="1"/>
        <v>1.2501298611351595E-2</v>
      </c>
    </row>
    <row r="17" spans="1:8" x14ac:dyDescent="0.35">
      <c r="A17">
        <v>12</v>
      </c>
      <c r="B17" s="1">
        <v>84662</v>
      </c>
      <c r="C17" s="3">
        <f t="shared" si="0"/>
        <v>1.2098027495517034E-2</v>
      </c>
      <c r="D17" s="1">
        <v>79301</v>
      </c>
      <c r="E17" s="195">
        <f t="shared" si="2"/>
        <v>84039</v>
      </c>
      <c r="F17" s="3">
        <v>1.2500000000000001E-2</v>
      </c>
      <c r="G17" s="195">
        <f t="shared" si="2"/>
        <v>88810</v>
      </c>
      <c r="H17" s="23">
        <f t="shared" si="1"/>
        <v>1.2495154707344323E-2</v>
      </c>
    </row>
    <row r="18" spans="1:8" x14ac:dyDescent="0.35">
      <c r="A18">
        <v>13</v>
      </c>
      <c r="B18" s="1">
        <v>85751</v>
      </c>
      <c r="C18" s="3">
        <f t="shared" si="0"/>
        <v>1.286291370390494E-2</v>
      </c>
      <c r="D18" s="1">
        <v>80233</v>
      </c>
      <c r="E18" s="195">
        <f t="shared" si="2"/>
        <v>85089</v>
      </c>
      <c r="F18" s="3">
        <v>1.2500000000000001E-2</v>
      </c>
      <c r="G18" s="195">
        <f t="shared" si="2"/>
        <v>89920</v>
      </c>
      <c r="H18" s="23">
        <f t="shared" si="1"/>
        <v>1.2498592500844499E-2</v>
      </c>
    </row>
    <row r="19" spans="1:8" x14ac:dyDescent="0.35">
      <c r="A19">
        <v>14</v>
      </c>
      <c r="B19" s="1">
        <v>86588</v>
      </c>
      <c r="C19" s="3">
        <f t="shared" si="0"/>
        <v>9.76081911581206E-3</v>
      </c>
      <c r="D19" s="1">
        <v>81233.100000000006</v>
      </c>
      <c r="E19" s="195">
        <f t="shared" si="2"/>
        <v>86153</v>
      </c>
      <c r="F19" s="3">
        <v>1.2500000000000001E-2</v>
      </c>
      <c r="G19" s="195">
        <f t="shared" si="2"/>
        <v>91044</v>
      </c>
      <c r="H19" s="23">
        <f t="shared" si="1"/>
        <v>1.2500000000000001E-2</v>
      </c>
    </row>
    <row r="20" spans="1:8" x14ac:dyDescent="0.35">
      <c r="A20">
        <v>15</v>
      </c>
      <c r="B20" s="1">
        <v>87373</v>
      </c>
      <c r="C20" s="3">
        <f t="shared" si="0"/>
        <v>9.0659213747863437E-3</v>
      </c>
      <c r="D20" s="1">
        <v>82615</v>
      </c>
      <c r="E20" s="195">
        <f t="shared" si="2"/>
        <v>87230</v>
      </c>
      <c r="F20" s="3">
        <v>1.2500000000000001E-2</v>
      </c>
      <c r="G20" s="195">
        <f t="shared" si="2"/>
        <v>92182</v>
      </c>
      <c r="H20" s="23">
        <f t="shared" si="1"/>
        <v>1.2499450814990555E-2</v>
      </c>
    </row>
    <row r="21" spans="1:8" x14ac:dyDescent="0.35">
      <c r="A21">
        <v>16</v>
      </c>
      <c r="B21" s="1">
        <v>88157</v>
      </c>
      <c r="C21" s="3">
        <f t="shared" si="0"/>
        <v>8.973023702974604E-3</v>
      </c>
      <c r="D21" s="1">
        <v>84480</v>
      </c>
      <c r="E21" s="195">
        <f t="shared" si="2"/>
        <v>88320</v>
      </c>
      <c r="F21" s="3">
        <v>1.2500000000000001E-2</v>
      </c>
      <c r="G21" s="195">
        <f t="shared" si="2"/>
        <v>93334</v>
      </c>
      <c r="H21" s="23">
        <f t="shared" si="1"/>
        <v>1.2497016771170077E-2</v>
      </c>
    </row>
    <row r="22" spans="1:8" x14ac:dyDescent="0.35">
      <c r="A22">
        <v>17</v>
      </c>
      <c r="B22" s="1">
        <v>89110</v>
      </c>
      <c r="C22" s="3">
        <f t="shared" si="0"/>
        <v>1.0810258969792529E-2</v>
      </c>
      <c r="D22" s="1">
        <v>85504</v>
      </c>
      <c r="E22" s="195">
        <f t="shared" si="2"/>
        <v>89424</v>
      </c>
      <c r="F22" s="3">
        <v>1.2500000000000001E-2</v>
      </c>
      <c r="G22" s="195">
        <f t="shared" si="2"/>
        <v>94501</v>
      </c>
      <c r="H22" s="23">
        <f t="shared" si="1"/>
        <v>1.2503482117984872E-2</v>
      </c>
    </row>
    <row r="23" spans="1:8" x14ac:dyDescent="0.35">
      <c r="A23">
        <v>18</v>
      </c>
      <c r="B23" s="1">
        <v>89900</v>
      </c>
      <c r="C23" s="3">
        <f t="shared" si="0"/>
        <v>8.8654472000897766E-3</v>
      </c>
      <c r="D23" s="1">
        <v>86564</v>
      </c>
      <c r="E23" s="195">
        <f t="shared" si="2"/>
        <v>90542</v>
      </c>
      <c r="F23" s="3">
        <v>1.2500000000000001E-2</v>
      </c>
      <c r="G23" s="195">
        <f t="shared" si="2"/>
        <v>95682</v>
      </c>
      <c r="H23" s="23">
        <f t="shared" si="1"/>
        <v>1.2497222251616385E-2</v>
      </c>
    </row>
    <row r="24" spans="1:8" x14ac:dyDescent="0.35">
      <c r="A24">
        <v>19</v>
      </c>
      <c r="B24" s="1">
        <v>90684</v>
      </c>
      <c r="C24" s="3">
        <f t="shared" si="0"/>
        <v>8.7208008898776411E-3</v>
      </c>
      <c r="D24" s="1">
        <v>87851</v>
      </c>
      <c r="E24" s="195">
        <f t="shared" si="2"/>
        <v>91674</v>
      </c>
      <c r="F24" s="3">
        <v>1.2500000000000001E-2</v>
      </c>
      <c r="G24" s="195">
        <f t="shared" si="2"/>
        <v>96878</v>
      </c>
      <c r="H24" s="23">
        <f t="shared" si="1"/>
        <v>1.2499738717836165E-2</v>
      </c>
    </row>
    <row r="25" spans="1:8" x14ac:dyDescent="0.35">
      <c r="A25">
        <v>20</v>
      </c>
      <c r="B25" s="1">
        <v>92264</v>
      </c>
      <c r="C25" s="3">
        <f t="shared" si="0"/>
        <v>1.7423139693882053E-2</v>
      </c>
      <c r="D25" s="1">
        <v>89098</v>
      </c>
      <c r="E25" s="195">
        <f t="shared" si="2"/>
        <v>92820</v>
      </c>
      <c r="F25" s="3">
        <v>1.2500000000000001E-2</v>
      </c>
      <c r="G25" s="195">
        <f t="shared" si="2"/>
        <v>98089</v>
      </c>
      <c r="H25" s="23">
        <f t="shared" si="1"/>
        <v>1.2500258056524702E-2</v>
      </c>
    </row>
    <row r="26" spans="1:8" x14ac:dyDescent="0.35">
      <c r="A26">
        <v>21</v>
      </c>
      <c r="B26" s="1">
        <v>93164</v>
      </c>
      <c r="C26" s="3">
        <f t="shared" si="0"/>
        <v>9.7546171854677888E-3</v>
      </c>
      <c r="D26" s="1">
        <v>90154</v>
      </c>
      <c r="E26" s="195">
        <f t="shared" si="2"/>
        <v>93980</v>
      </c>
      <c r="F26" s="3">
        <v>1.2500000000000001E-2</v>
      </c>
      <c r="G26" s="195">
        <f t="shared" si="2"/>
        <v>99315</v>
      </c>
      <c r="H26" s="23">
        <f t="shared" si="1"/>
        <v>1.2498853082404756E-2</v>
      </c>
    </row>
    <row r="27" spans="1:8" x14ac:dyDescent="0.35">
      <c r="A27">
        <v>22</v>
      </c>
      <c r="B27" s="1">
        <v>94075</v>
      </c>
      <c r="C27" s="3">
        <f t="shared" si="0"/>
        <v>9.778455197286505E-3</v>
      </c>
      <c r="D27" s="1">
        <v>91175</v>
      </c>
      <c r="E27" s="195">
        <f t="shared" si="2"/>
        <v>95155</v>
      </c>
      <c r="F27" s="3">
        <v>1.2500000000000001E-2</v>
      </c>
      <c r="G27" s="195">
        <f t="shared" si="2"/>
        <v>100556</v>
      </c>
      <c r="H27" s="23">
        <f t="shared" si="1"/>
        <v>1.2495594824548154E-2</v>
      </c>
    </row>
    <row r="28" spans="1:8" x14ac:dyDescent="0.35">
      <c r="A28">
        <v>23</v>
      </c>
      <c r="B28" s="1">
        <v>95956</v>
      </c>
      <c r="C28" s="3">
        <f t="shared" si="0"/>
        <v>1.9994685091682167E-2</v>
      </c>
      <c r="D28" s="1">
        <v>92199</v>
      </c>
      <c r="E28" s="195">
        <f t="shared" si="2"/>
        <v>96344</v>
      </c>
      <c r="F28" s="3">
        <v>1.2500000000000001E-2</v>
      </c>
      <c r="G28" s="195">
        <f t="shared" si="2"/>
        <v>101813</v>
      </c>
      <c r="H28" s="23">
        <f t="shared" si="1"/>
        <v>1.2500497235371335E-2</v>
      </c>
    </row>
    <row r="29" spans="1:8" x14ac:dyDescent="0.35">
      <c r="A29">
        <v>24</v>
      </c>
      <c r="B29" s="1">
        <v>97876</v>
      </c>
      <c r="C29" s="3">
        <f t="shared" si="0"/>
        <v>2.0009170869982076E-2</v>
      </c>
      <c r="D29" s="1">
        <v>93587</v>
      </c>
      <c r="E29" s="195">
        <f t="shared" si="2"/>
        <v>97548</v>
      </c>
      <c r="F29" s="3">
        <v>1.2500000000000001E-2</v>
      </c>
      <c r="G29" s="195">
        <f t="shared" si="2"/>
        <v>103086</v>
      </c>
      <c r="H29" s="23">
        <f t="shared" si="1"/>
        <v>1.2503314900847632E-2</v>
      </c>
    </row>
    <row r="30" spans="1:8" x14ac:dyDescent="0.35">
      <c r="A30">
        <v>25</v>
      </c>
      <c r="B30" s="1">
        <v>99833</v>
      </c>
      <c r="C30" s="3">
        <f t="shared" si="0"/>
        <v>1.9994687155175935E-2</v>
      </c>
      <c r="D30" s="1">
        <v>94766</v>
      </c>
      <c r="E30" s="195">
        <f t="shared" si="2"/>
        <v>98767</v>
      </c>
      <c r="F30" s="3">
        <v>1.2500000000000001E-2</v>
      </c>
      <c r="G30" s="195">
        <f t="shared" si="2"/>
        <v>104375</v>
      </c>
      <c r="H30" s="23">
        <f t="shared" si="1"/>
        <v>1.250412277127835E-2</v>
      </c>
    </row>
    <row r="31" spans="1:8" x14ac:dyDescent="0.35">
      <c r="A31">
        <v>26</v>
      </c>
      <c r="B31" s="1">
        <v>101830</v>
      </c>
      <c r="C31" s="3">
        <f t="shared" si="0"/>
        <v>2.0003405687498123E-2</v>
      </c>
      <c r="D31" s="1">
        <v>96545</v>
      </c>
      <c r="E31" s="195">
        <f t="shared" si="2"/>
        <v>100002</v>
      </c>
      <c r="F31" s="3">
        <v>1.2500000000000001E-2</v>
      </c>
      <c r="G31" s="195">
        <f t="shared" si="2"/>
        <v>105680</v>
      </c>
      <c r="H31" s="23">
        <f t="shared" si="1"/>
        <v>1.2502994011976049E-2</v>
      </c>
    </row>
    <row r="32" spans="1:8" x14ac:dyDescent="0.35">
      <c r="A32">
        <v>27</v>
      </c>
      <c r="B32" s="1">
        <v>103866</v>
      </c>
      <c r="C32" s="3">
        <f t="shared" si="0"/>
        <v>1.9994107826770108E-2</v>
      </c>
      <c r="D32" s="1">
        <v>97433</v>
      </c>
      <c r="E32" s="195">
        <f t="shared" si="2"/>
        <v>101252</v>
      </c>
      <c r="F32" s="3">
        <v>1.2500000000000001E-2</v>
      </c>
      <c r="G32" s="195">
        <f t="shared" si="2"/>
        <v>107001</v>
      </c>
      <c r="H32" s="23">
        <f t="shared" si="1"/>
        <v>1.2500000000000001E-2</v>
      </c>
    </row>
    <row r="33" spans="1:8" x14ac:dyDescent="0.35">
      <c r="A33">
        <v>28</v>
      </c>
      <c r="B33" s="1">
        <v>105424</v>
      </c>
      <c r="C33" s="3">
        <f t="shared" si="0"/>
        <v>1.5000096277896521E-2</v>
      </c>
      <c r="D33" s="1">
        <v>98788</v>
      </c>
      <c r="E33" s="195">
        <f t="shared" si="2"/>
        <v>102518</v>
      </c>
      <c r="F33" s="3">
        <v>1.2500000000000001E-2</v>
      </c>
      <c r="G33" s="195">
        <f t="shared" si="2"/>
        <v>108339</v>
      </c>
      <c r="H33" s="23">
        <f t="shared" si="1"/>
        <v>1.2504556032186614E-2</v>
      </c>
    </row>
    <row r="34" spans="1:8" x14ac:dyDescent="0.35">
      <c r="A34">
        <v>29</v>
      </c>
      <c r="B34" s="1">
        <v>107006</v>
      </c>
      <c r="C34" s="3">
        <f t="shared" si="0"/>
        <v>1.5006070723933829E-2</v>
      </c>
      <c r="D34" s="1">
        <v>99689</v>
      </c>
      <c r="E34" s="195">
        <f t="shared" si="2"/>
        <v>103799</v>
      </c>
      <c r="F34" s="3">
        <v>1.2500000000000001E-2</v>
      </c>
      <c r="G34" s="195">
        <f t="shared" si="2"/>
        <v>109693</v>
      </c>
      <c r="H34" s="23">
        <f t="shared" si="1"/>
        <v>1.2497807806976251E-2</v>
      </c>
    </row>
    <row r="35" spans="1:8" x14ac:dyDescent="0.35">
      <c r="A35">
        <v>30</v>
      </c>
      <c r="B35" s="1">
        <v>108611</v>
      </c>
      <c r="C35" s="3">
        <f t="shared" si="0"/>
        <v>1.499915892566772E-2</v>
      </c>
      <c r="D35" s="1">
        <v>100719</v>
      </c>
      <c r="E35" s="195">
        <f t="shared" si="2"/>
        <v>105096</v>
      </c>
      <c r="F35" s="3">
        <v>1.2500000000000001E-2</v>
      </c>
      <c r="G35" s="195">
        <f t="shared" si="2"/>
        <v>111064</v>
      </c>
      <c r="H35" s="23">
        <f t="shared" si="1"/>
        <v>1.2498518592799905E-2</v>
      </c>
    </row>
    <row r="36" spans="1:8" x14ac:dyDescent="0.35">
      <c r="B36" t="s">
        <v>73</v>
      </c>
      <c r="C36" s="3"/>
      <c r="E36" s="131" t="s">
        <v>78</v>
      </c>
      <c r="G36" s="131" t="s">
        <v>78</v>
      </c>
    </row>
    <row r="37" spans="1:8" x14ac:dyDescent="0.35">
      <c r="E37" s="3"/>
    </row>
    <row r="38" spans="1:8" x14ac:dyDescent="0.35">
      <c r="E38" s="3"/>
    </row>
  </sheetData>
  <mergeCells count="2">
    <mergeCell ref="A1:H1"/>
    <mergeCell ref="A2:H3"/>
  </mergeCells>
  <printOptions horizontalCentered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0"/>
  <sheetViews>
    <sheetView workbookViewId="0">
      <selection activeCell="L9" sqref="L9"/>
    </sheetView>
  </sheetViews>
  <sheetFormatPr defaultColWidth="12.7265625" defaultRowHeight="14.5" x14ac:dyDescent="0.35"/>
  <cols>
    <col min="1" max="1" width="8.26953125" customWidth="1"/>
    <col min="2" max="4" width="0" hidden="1" customWidth="1"/>
    <col min="5" max="5" width="6.81640625" hidden="1" customWidth="1"/>
    <col min="9" max="9" width="7.81640625" customWidth="1"/>
    <col min="10" max="10" width="11.81640625" bestFit="1" customWidth="1"/>
    <col min="11" max="11" width="13" bestFit="1" customWidth="1"/>
  </cols>
  <sheetData>
    <row r="1" spans="1:18" x14ac:dyDescent="0.35">
      <c r="A1" s="254" t="s">
        <v>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1:18" x14ac:dyDescent="0.35">
      <c r="A2" s="256" t="s">
        <v>20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8" x14ac:dyDescent="0.35">
      <c r="A3" s="256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4" spans="1:18" x14ac:dyDescent="0.35">
      <c r="B4" s="258" t="s">
        <v>14</v>
      </c>
      <c r="C4" s="258"/>
      <c r="D4" s="258"/>
      <c r="F4" s="258" t="s">
        <v>84</v>
      </c>
      <c r="G4" s="258"/>
      <c r="H4" s="258"/>
      <c r="J4" s="258" t="s">
        <v>91</v>
      </c>
      <c r="K4" s="258"/>
      <c r="L4" s="258"/>
    </row>
    <row r="6" spans="1:18" x14ac:dyDescent="0.35">
      <c r="B6" s="42" t="s">
        <v>15</v>
      </c>
      <c r="C6" s="42" t="s">
        <v>15</v>
      </c>
      <c r="D6" s="42" t="s">
        <v>15</v>
      </c>
      <c r="E6" s="42"/>
      <c r="F6" s="42" t="s">
        <v>84</v>
      </c>
      <c r="G6" s="42" t="s">
        <v>84</v>
      </c>
      <c r="H6" s="42" t="s">
        <v>84</v>
      </c>
      <c r="J6" s="187" t="s">
        <v>91</v>
      </c>
      <c r="K6" s="187" t="s">
        <v>91</v>
      </c>
      <c r="L6" s="187" t="s">
        <v>91</v>
      </c>
    </row>
    <row r="7" spans="1:18" x14ac:dyDescent="0.35">
      <c r="B7" s="44">
        <v>3.5000000000000003E-2</v>
      </c>
      <c r="C7" s="44">
        <v>3.5000000000000003E-2</v>
      </c>
      <c r="D7" s="44">
        <v>3.5000000000000003E-2</v>
      </c>
      <c r="E7" s="42"/>
      <c r="F7" s="42"/>
      <c r="G7" s="42"/>
      <c r="H7" s="42"/>
    </row>
    <row r="8" spans="1:18" x14ac:dyDescent="0.35">
      <c r="B8" s="42" t="s">
        <v>17</v>
      </c>
      <c r="C8" s="41" t="s">
        <v>18</v>
      </c>
      <c r="D8" s="42" t="s">
        <v>19</v>
      </c>
      <c r="E8" s="42"/>
      <c r="F8" s="42" t="s">
        <v>17</v>
      </c>
      <c r="G8" s="42" t="s">
        <v>18</v>
      </c>
      <c r="H8" s="42" t="s">
        <v>19</v>
      </c>
      <c r="J8" s="187" t="s">
        <v>17</v>
      </c>
      <c r="K8" s="187" t="s">
        <v>18</v>
      </c>
      <c r="L8" s="187" t="s">
        <v>19</v>
      </c>
    </row>
    <row r="9" spans="1:18" x14ac:dyDescent="0.35">
      <c r="A9">
        <v>0</v>
      </c>
      <c r="B9" s="1">
        <v>63048</v>
      </c>
      <c r="C9" s="1">
        <v>64954</v>
      </c>
      <c r="D9" s="1">
        <v>71909</v>
      </c>
      <c r="F9" s="117">
        <f>'Asst. Principal - ACES'!E5</f>
        <v>68852</v>
      </c>
      <c r="G9" s="241">
        <f>'Asst. Principal - ACMS'!E5</f>
        <v>70519</v>
      </c>
      <c r="H9" s="241">
        <f>'Asst. Principal - ACHS'!E5</f>
        <v>72400</v>
      </c>
      <c r="I9" s="23"/>
      <c r="J9" s="117">
        <f>'Asst. Principal - ACES'!G5</f>
        <v>72762</v>
      </c>
      <c r="K9" s="1">
        <f>'Asst. Principal - ACMS'!G5</f>
        <v>74523</v>
      </c>
      <c r="L9" s="1">
        <f>'Asst. Principal - ACHS'!G5</f>
        <v>76512</v>
      </c>
      <c r="M9" s="28"/>
      <c r="O9" s="2"/>
    </row>
    <row r="10" spans="1:18" x14ac:dyDescent="0.35">
      <c r="A10">
        <v>1</v>
      </c>
      <c r="B10" s="1">
        <v>64290.06</v>
      </c>
      <c r="C10" s="1">
        <v>66234</v>
      </c>
      <c r="D10" s="1">
        <v>73326</v>
      </c>
      <c r="E10" s="27"/>
      <c r="F10" s="117">
        <f>'Asst. Principal - ACES'!E6</f>
        <v>69713</v>
      </c>
      <c r="G10" s="241">
        <f>'Asst. Principal - ACMS'!E6</f>
        <v>71400</v>
      </c>
      <c r="H10" s="241">
        <f>'Asst. Principal - ACHS'!E6</f>
        <v>73305</v>
      </c>
      <c r="I10" s="23"/>
      <c r="J10" s="117">
        <f>'Asst. Principal - ACES'!G6</f>
        <v>73672</v>
      </c>
      <c r="K10" s="1">
        <f>'Asst. Principal - ACMS'!G6</f>
        <v>75455</v>
      </c>
      <c r="L10" s="1">
        <f>'Asst. Principal - ACHS'!G6</f>
        <v>77468</v>
      </c>
      <c r="M10" s="23">
        <v>1.2500000000000001E-2</v>
      </c>
      <c r="O10" s="4"/>
      <c r="P10" s="4"/>
      <c r="Q10" s="27"/>
      <c r="R10" s="3"/>
    </row>
    <row r="11" spans="1:18" x14ac:dyDescent="0.35">
      <c r="A11">
        <v>2</v>
      </c>
      <c r="B11" s="1">
        <v>65254.679999999993</v>
      </c>
      <c r="C11" s="1">
        <v>66568</v>
      </c>
      <c r="D11" s="1">
        <v>73740</v>
      </c>
      <c r="E11" s="27"/>
      <c r="F11" s="117">
        <f>'Asst. Principal - ACES'!E7</f>
        <v>70584</v>
      </c>
      <c r="G11" s="241">
        <f>'Asst. Principal - ACMS'!E7</f>
        <v>72293</v>
      </c>
      <c r="H11" s="241">
        <f>'Asst. Principal - ACHS'!E7</f>
        <v>74221</v>
      </c>
      <c r="I11" s="23"/>
      <c r="J11" s="117">
        <f>'Asst. Principal - ACES'!G7</f>
        <v>74593</v>
      </c>
      <c r="K11" s="1">
        <f>'Asst. Principal - ACMS'!G7</f>
        <v>76398</v>
      </c>
      <c r="L11" s="1">
        <f>'Asst. Principal - ACHS'!G7</f>
        <v>78436</v>
      </c>
      <c r="M11" s="23">
        <v>1.2500000000000001E-2</v>
      </c>
      <c r="O11" s="4"/>
      <c r="P11" s="4"/>
      <c r="Q11" s="27"/>
      <c r="R11" s="3"/>
    </row>
    <row r="12" spans="1:18" x14ac:dyDescent="0.35">
      <c r="A12">
        <v>3</v>
      </c>
      <c r="B12" s="1">
        <v>66233.752325999987</v>
      </c>
      <c r="C12" s="1">
        <v>67234</v>
      </c>
      <c r="D12" s="1">
        <v>74845</v>
      </c>
      <c r="E12" s="27"/>
      <c r="F12" s="117">
        <f>'Asst. Principal - ACES'!E8</f>
        <v>71466</v>
      </c>
      <c r="G12" s="241">
        <f>'Asst. Principal - ACMS'!E8</f>
        <v>73197</v>
      </c>
      <c r="H12" s="241">
        <f>'Asst. Principal - ACHS'!E8</f>
        <v>75149</v>
      </c>
      <c r="I12" s="23"/>
      <c r="J12" s="117">
        <f>'Asst. Principal - ACES'!G8</f>
        <v>75525</v>
      </c>
      <c r="K12" s="1">
        <f>'Asst. Principal - ACMS'!G8</f>
        <v>77353</v>
      </c>
      <c r="L12" s="1">
        <f>'Asst. Principal - ACHS'!G8</f>
        <v>79416</v>
      </c>
      <c r="M12" s="23">
        <v>1.2500000000000001E-2</v>
      </c>
      <c r="O12" s="4"/>
      <c r="P12" s="4"/>
      <c r="Q12" s="27"/>
      <c r="R12" s="3"/>
    </row>
    <row r="13" spans="1:18" x14ac:dyDescent="0.35">
      <c r="A13">
        <v>4</v>
      </c>
      <c r="B13" s="1">
        <v>66896.089849259995</v>
      </c>
      <c r="C13" s="1">
        <v>67906</v>
      </c>
      <c r="D13" s="1">
        <v>75814</v>
      </c>
      <c r="E13" s="27"/>
      <c r="F13" s="117">
        <f>'Asst. Principal - ACES'!E9</f>
        <v>72359</v>
      </c>
      <c r="G13" s="241">
        <f>'Asst. Principal - ACMS'!E9</f>
        <v>74112</v>
      </c>
      <c r="H13" s="241">
        <f>'Asst. Principal - ACHS'!E9</f>
        <v>76088</v>
      </c>
      <c r="I13" s="23"/>
      <c r="J13" s="117">
        <f>'Asst. Principal - ACES'!G9</f>
        <v>76469</v>
      </c>
      <c r="K13" s="1">
        <f>'Asst. Principal - ACMS'!G9</f>
        <v>78320</v>
      </c>
      <c r="L13" s="1">
        <f>'Asst. Principal - ACHS'!G9</f>
        <v>80409</v>
      </c>
      <c r="M13" s="23">
        <v>1.2500000000000001E-2</v>
      </c>
      <c r="O13" s="4"/>
      <c r="P13" s="4"/>
      <c r="Q13" s="27"/>
      <c r="R13" s="3"/>
    </row>
    <row r="14" spans="1:18" x14ac:dyDescent="0.35">
      <c r="A14">
        <v>5</v>
      </c>
      <c r="B14" s="1">
        <v>67565.050747752583</v>
      </c>
      <c r="C14" s="1">
        <v>68585</v>
      </c>
      <c r="D14" s="1">
        <v>77038</v>
      </c>
      <c r="E14" s="27"/>
      <c r="F14" s="117">
        <f>'Asst. Principal - ACES'!E10</f>
        <v>73263</v>
      </c>
      <c r="G14" s="241">
        <f>'Asst. Principal - ACMS'!E10</f>
        <v>75038</v>
      </c>
      <c r="H14" s="241">
        <f>'Asst. Principal - ACHS'!E10</f>
        <v>77039</v>
      </c>
      <c r="I14" s="23"/>
      <c r="J14" s="117">
        <f>'Asst. Principal - ACES'!G10</f>
        <v>77425</v>
      </c>
      <c r="K14" s="1">
        <f>'Asst. Principal - ACMS'!G10</f>
        <v>79299</v>
      </c>
      <c r="L14" s="1">
        <f>'Asst. Principal - ACHS'!G10</f>
        <v>81414</v>
      </c>
      <c r="M14" s="23">
        <v>1.2500000000000001E-2</v>
      </c>
      <c r="O14" s="4"/>
      <c r="P14" s="4"/>
      <c r="Q14" s="27"/>
      <c r="R14" s="3"/>
    </row>
    <row r="15" spans="1:18" x14ac:dyDescent="0.35">
      <c r="A15">
        <v>6</v>
      </c>
      <c r="B15" s="1">
        <v>68240.701255230102</v>
      </c>
      <c r="C15" s="1">
        <v>69957</v>
      </c>
      <c r="D15" s="1">
        <v>77406</v>
      </c>
      <c r="E15" s="27"/>
      <c r="F15" s="117">
        <f>'Asst. Principal - ACES'!E11</f>
        <v>74179</v>
      </c>
      <c r="G15" s="241">
        <f>'Asst. Principal - ACMS'!E11</f>
        <v>75976</v>
      </c>
      <c r="H15" s="241">
        <f>'Asst. Principal - ACHS'!E11</f>
        <v>78002</v>
      </c>
      <c r="I15" s="23"/>
      <c r="J15" s="117">
        <f>'Asst. Principal - ACES'!G11</f>
        <v>78393</v>
      </c>
      <c r="K15" s="1">
        <f>'Asst. Principal - ACMS'!G11</f>
        <v>80290</v>
      </c>
      <c r="L15" s="1">
        <f>'Asst. Principal - ACHS'!G11</f>
        <v>82432</v>
      </c>
      <c r="M15" s="23">
        <v>1.2500000000000001E-2</v>
      </c>
      <c r="O15" s="4"/>
      <c r="P15" s="4"/>
      <c r="Q15" s="27"/>
      <c r="R15" s="3"/>
    </row>
    <row r="16" spans="1:18" x14ac:dyDescent="0.35">
      <c r="A16">
        <v>7</v>
      </c>
      <c r="B16" s="1">
        <v>68923.108267782416</v>
      </c>
      <c r="C16" s="1">
        <v>70656</v>
      </c>
      <c r="D16" s="1">
        <v>78501</v>
      </c>
      <c r="E16" s="27"/>
      <c r="F16" s="117">
        <f>'Asst. Principal - ACES'!E12</f>
        <v>75106</v>
      </c>
      <c r="G16" s="241">
        <f>'Asst. Principal - ACMS'!E12</f>
        <v>76926</v>
      </c>
      <c r="H16" s="241">
        <f>'Asst. Principal - ACHS'!E12</f>
        <v>78977</v>
      </c>
      <c r="I16" s="23"/>
      <c r="J16" s="117">
        <f>'Asst. Principal - ACES'!G12</f>
        <v>79373</v>
      </c>
      <c r="K16" s="1">
        <f>'Asst. Principal - ACMS'!G12</f>
        <v>81294</v>
      </c>
      <c r="L16" s="1">
        <f>'Asst. Principal - ACHS'!G12</f>
        <v>83462</v>
      </c>
      <c r="M16" s="23">
        <v>1.2500000000000001E-2</v>
      </c>
      <c r="O16" s="4"/>
      <c r="P16" s="4"/>
      <c r="Q16" s="27"/>
      <c r="R16" s="3"/>
    </row>
    <row r="17" spans="1:18" x14ac:dyDescent="0.35">
      <c r="A17">
        <v>8</v>
      </c>
      <c r="B17" s="1">
        <v>69612.339350460243</v>
      </c>
      <c r="C17" s="1">
        <v>71363</v>
      </c>
      <c r="D17" s="1">
        <v>79861</v>
      </c>
      <c r="E17" s="27"/>
      <c r="F17" s="117">
        <f>'Asst. Principal - ACES'!E13</f>
        <v>76045</v>
      </c>
      <c r="G17" s="241">
        <f>'Asst. Principal - ACMS'!E13</f>
        <v>77888</v>
      </c>
      <c r="H17" s="241">
        <f>'Asst. Principal - ACHS'!E13</f>
        <v>79964</v>
      </c>
      <c r="I17" s="23"/>
      <c r="J17" s="117">
        <f>'Asst. Principal - ACES'!G13</f>
        <v>80365</v>
      </c>
      <c r="K17" s="1">
        <f>'Asst. Principal - ACMS'!G13</f>
        <v>82310</v>
      </c>
      <c r="L17" s="1">
        <f>'Asst. Principal - ACHS'!G13</f>
        <v>84505</v>
      </c>
      <c r="M17" s="23">
        <v>1.2500000000000001E-2</v>
      </c>
      <c r="O17" s="4"/>
      <c r="P17" s="4"/>
      <c r="Q17" s="27"/>
      <c r="R17" s="3"/>
    </row>
    <row r="18" spans="1:18" x14ac:dyDescent="0.35">
      <c r="A18">
        <v>9</v>
      </c>
      <c r="B18" s="1">
        <v>70308.462743964847</v>
      </c>
      <c r="C18" s="1">
        <v>72076</v>
      </c>
      <c r="D18" s="1">
        <v>82101</v>
      </c>
      <c r="E18" s="27"/>
      <c r="F18" s="117">
        <f>'Asst. Principal - ACES'!E14</f>
        <v>76996</v>
      </c>
      <c r="G18" s="241">
        <f>'Asst. Principal - ACMS'!E14</f>
        <v>78862</v>
      </c>
      <c r="H18" s="241">
        <f>'Asst. Principal - ACHS'!E14</f>
        <v>80964</v>
      </c>
      <c r="I18" s="23"/>
      <c r="J18" s="117">
        <f>'Asst. Principal - ACES'!G14</f>
        <v>81370</v>
      </c>
      <c r="K18" s="1">
        <f>'Asst. Principal - ACMS'!G14</f>
        <v>83339</v>
      </c>
      <c r="L18" s="1">
        <f>'Asst. Principal - ACHS'!G14</f>
        <v>85561</v>
      </c>
      <c r="M18" s="23">
        <v>1.2500000000000001E-2</v>
      </c>
      <c r="O18" s="4"/>
      <c r="P18" s="4"/>
      <c r="Q18" s="27"/>
      <c r="R18" s="3"/>
    </row>
    <row r="19" spans="1:18" x14ac:dyDescent="0.35">
      <c r="A19">
        <v>10</v>
      </c>
      <c r="B19" s="1">
        <v>71011.547371404507</v>
      </c>
      <c r="C19" s="1">
        <v>72798</v>
      </c>
      <c r="D19" s="1">
        <v>82365</v>
      </c>
      <c r="E19" s="27"/>
      <c r="F19" s="117">
        <f>'Asst. Principal - ACES'!E15</f>
        <v>77958</v>
      </c>
      <c r="G19" s="241">
        <f>'Asst. Principal - ACMS'!E15</f>
        <v>79848</v>
      </c>
      <c r="H19" s="241">
        <f>'Asst. Principal - ACHS'!E15</f>
        <v>81976</v>
      </c>
      <c r="I19" s="23"/>
      <c r="J19" s="117">
        <f>'Asst. Principal - ACES'!G15</f>
        <v>82387</v>
      </c>
      <c r="K19" s="1">
        <f>'Asst. Principal - ACMS'!G15</f>
        <v>84381</v>
      </c>
      <c r="L19" s="1">
        <f>'Asst. Principal - ACHS'!G15</f>
        <v>86631</v>
      </c>
      <c r="M19" s="23">
        <v>1.2500000000000001E-2</v>
      </c>
      <c r="O19" s="4"/>
      <c r="P19" s="4"/>
      <c r="Q19" s="27"/>
      <c r="R19" s="3"/>
    </row>
    <row r="20" spans="1:18" x14ac:dyDescent="0.35">
      <c r="A20">
        <v>11</v>
      </c>
      <c r="B20" s="1">
        <v>71721.662845118539</v>
      </c>
      <c r="C20" s="1">
        <v>73525</v>
      </c>
      <c r="D20" s="1">
        <v>83650</v>
      </c>
      <c r="E20" s="27"/>
      <c r="F20" s="117">
        <f>'Asst. Principal - ACES'!E16</f>
        <v>78932</v>
      </c>
      <c r="G20" s="241">
        <f>'Asst. Principal - ACMS'!E16</f>
        <v>80846</v>
      </c>
      <c r="H20" s="241">
        <f>'Asst. Principal - ACHS'!E16</f>
        <v>83001</v>
      </c>
      <c r="I20" s="23"/>
      <c r="J20" s="117">
        <f>'Asst. Principal - ACES'!G16</f>
        <v>83417</v>
      </c>
      <c r="K20" s="1">
        <f>'Asst. Principal - ACMS'!G16</f>
        <v>85436</v>
      </c>
      <c r="L20" s="1">
        <f>'Asst. Principal - ACHS'!G16</f>
        <v>87714</v>
      </c>
      <c r="M20" s="23">
        <v>1.2500000000000001E-2</v>
      </c>
      <c r="O20" s="4"/>
      <c r="P20" s="4"/>
      <c r="Q20" s="27"/>
      <c r="R20" s="3"/>
    </row>
    <row r="21" spans="1:18" x14ac:dyDescent="0.35">
      <c r="A21">
        <v>12</v>
      </c>
      <c r="B21" s="1">
        <v>72438.879473569701</v>
      </c>
      <c r="C21" s="1">
        <v>74260</v>
      </c>
      <c r="D21" s="1">
        <v>84662</v>
      </c>
      <c r="E21" s="27"/>
      <c r="F21" s="117">
        <f>'Asst. Principal - ACES'!E17</f>
        <v>79919</v>
      </c>
      <c r="G21" s="241">
        <f>'Asst. Principal - ACMS'!E17</f>
        <v>81857</v>
      </c>
      <c r="H21" s="241">
        <f>'Asst. Principal - ACHS'!E17</f>
        <v>84039</v>
      </c>
      <c r="I21" s="23"/>
      <c r="J21" s="117">
        <f>'Asst. Principal - ACES'!G17</f>
        <v>84460</v>
      </c>
      <c r="K21" s="1">
        <f>'Asst. Principal - ACMS'!G17</f>
        <v>86504</v>
      </c>
      <c r="L21" s="1">
        <f>'Asst. Principal - ACHS'!G17</f>
        <v>88810</v>
      </c>
      <c r="M21" s="23">
        <v>1.2500000000000001E-2</v>
      </c>
      <c r="O21" s="4"/>
      <c r="P21" s="4"/>
      <c r="Q21" s="27"/>
      <c r="R21" s="3"/>
    </row>
    <row r="22" spans="1:18" x14ac:dyDescent="0.35">
      <c r="A22">
        <v>13</v>
      </c>
      <c r="B22" s="1">
        <v>73163.26826830543</v>
      </c>
      <c r="C22" s="1">
        <v>75003</v>
      </c>
      <c r="D22" s="1">
        <v>85751</v>
      </c>
      <c r="E22" s="27"/>
      <c r="F22" s="117">
        <f>'Asst. Principal - ACES'!E18</f>
        <v>80918</v>
      </c>
      <c r="G22" s="241">
        <f>'Asst. Principal - ACMS'!E18</f>
        <v>82880</v>
      </c>
      <c r="H22" s="241">
        <f>'Asst. Principal - ACHS'!E18</f>
        <v>85089</v>
      </c>
      <c r="I22" s="23"/>
      <c r="J22" s="117">
        <f>'Asst. Principal - ACES'!G18</f>
        <v>85516</v>
      </c>
      <c r="K22" s="1">
        <f>'Asst. Principal - ACMS'!G18</f>
        <v>87585</v>
      </c>
      <c r="L22" s="1">
        <f>'Asst. Principal - ACHS'!G18</f>
        <v>89920</v>
      </c>
      <c r="M22" s="23">
        <v>1.2500000000000001E-2</v>
      </c>
      <c r="O22" s="4"/>
      <c r="P22" s="4"/>
      <c r="Q22" s="27"/>
      <c r="R22" s="3"/>
    </row>
    <row r="23" spans="1:18" x14ac:dyDescent="0.35">
      <c r="A23">
        <v>14</v>
      </c>
      <c r="B23" s="1">
        <v>73894.900950988464</v>
      </c>
      <c r="C23" s="1">
        <v>75754</v>
      </c>
      <c r="D23" s="1">
        <v>86588</v>
      </c>
      <c r="E23" s="27"/>
      <c r="F23" s="117">
        <f>'Asst. Principal - ACES'!E19</f>
        <v>81929</v>
      </c>
      <c r="G23" s="241">
        <f>'Asst. Principal - ACMS'!E19</f>
        <v>83916</v>
      </c>
      <c r="H23" s="241">
        <f>'Asst. Principal - ACHS'!E19</f>
        <v>86153</v>
      </c>
      <c r="I23" s="23"/>
      <c r="J23" s="117">
        <f>'Asst. Principal - ACES'!G19</f>
        <v>86585</v>
      </c>
      <c r="K23" s="1">
        <f>'Asst. Principal - ACMS'!G19</f>
        <v>88680</v>
      </c>
      <c r="L23" s="1">
        <f>'Asst. Principal - ACHS'!G19</f>
        <v>91044</v>
      </c>
      <c r="M23" s="23">
        <v>1.2500000000000001E-2</v>
      </c>
      <c r="O23" s="4"/>
      <c r="P23" s="4"/>
      <c r="Q23" s="27"/>
      <c r="R23" s="3"/>
    </row>
    <row r="24" spans="1:18" x14ac:dyDescent="0.35">
      <c r="A24">
        <v>15</v>
      </c>
      <c r="B24" s="1">
        <v>74633.849960498337</v>
      </c>
      <c r="C24" s="1">
        <v>76511</v>
      </c>
      <c r="D24" s="1">
        <v>87373</v>
      </c>
      <c r="E24" s="27"/>
      <c r="F24" s="117">
        <f>'Asst. Principal - ACES'!E20</f>
        <v>82953</v>
      </c>
      <c r="G24" s="241">
        <f>'Asst. Principal - ACMS'!E20</f>
        <v>84965</v>
      </c>
      <c r="H24" s="241">
        <f>'Asst. Principal - ACHS'!E20</f>
        <v>87230</v>
      </c>
      <c r="I24" s="23"/>
      <c r="J24" s="117">
        <f>'Asst. Principal - ACES'!G20</f>
        <v>87667</v>
      </c>
      <c r="K24" s="1">
        <f>'Asst. Principal - ACMS'!G20</f>
        <v>89789</v>
      </c>
      <c r="L24" s="1">
        <f>'Asst. Principal - ACHS'!G20</f>
        <v>92182</v>
      </c>
      <c r="M24" s="23">
        <v>1.2500000000000001E-2</v>
      </c>
      <c r="O24" s="4"/>
      <c r="P24" s="4"/>
      <c r="Q24" s="27"/>
      <c r="R24" s="3"/>
    </row>
    <row r="25" spans="1:18" x14ac:dyDescent="0.35">
      <c r="A25">
        <v>16</v>
      </c>
      <c r="B25" s="1">
        <v>75380.188460103338</v>
      </c>
      <c r="C25" s="1">
        <v>77276</v>
      </c>
      <c r="D25" s="1">
        <v>88157</v>
      </c>
      <c r="E25" s="27"/>
      <c r="F25" s="117">
        <f>'Asst. Principal - ACES'!E21</f>
        <v>83990</v>
      </c>
      <c r="G25" s="241">
        <f>'Asst. Principal - ACMS'!E21</f>
        <v>86027</v>
      </c>
      <c r="H25" s="241">
        <f>'Asst. Principal - ACHS'!E21</f>
        <v>88320</v>
      </c>
      <c r="I25" s="23"/>
      <c r="J25" s="117">
        <f>'Asst. Principal - ACES'!G21</f>
        <v>88763</v>
      </c>
      <c r="K25" s="1">
        <f>'Asst. Principal - ACMS'!G21</f>
        <v>90911</v>
      </c>
      <c r="L25" s="1">
        <f>'Asst. Principal - ACHS'!G21</f>
        <v>93334</v>
      </c>
      <c r="M25" s="23">
        <v>1.2500000000000001E-2</v>
      </c>
      <c r="O25" s="4"/>
      <c r="P25" s="4"/>
      <c r="Q25" s="27"/>
      <c r="R25" s="3"/>
    </row>
    <row r="26" spans="1:18" x14ac:dyDescent="0.35">
      <c r="A26">
        <v>17</v>
      </c>
      <c r="B26" s="1">
        <v>76133.990344704362</v>
      </c>
      <c r="C26" s="1">
        <v>78048</v>
      </c>
      <c r="D26" s="1">
        <v>89110</v>
      </c>
      <c r="E26" s="27"/>
      <c r="F26" s="117">
        <f>'Asst. Principal - ACES'!E22</f>
        <v>85040</v>
      </c>
      <c r="G26" s="241">
        <f>'Asst. Principal - ACMS'!E22</f>
        <v>87102</v>
      </c>
      <c r="H26" s="241">
        <f>'Asst. Principal - ACHS'!E22</f>
        <v>89424</v>
      </c>
      <c r="I26" s="23"/>
      <c r="J26" s="117">
        <f>'Asst. Principal - ACES'!G22</f>
        <v>89873</v>
      </c>
      <c r="K26" s="1">
        <f>'Asst. Principal - ACMS'!G22</f>
        <v>92047</v>
      </c>
      <c r="L26" s="1">
        <f>'Asst. Principal - ACHS'!G22</f>
        <v>94501</v>
      </c>
      <c r="M26" s="23">
        <v>1.2500000000000001E-2</v>
      </c>
      <c r="O26" s="4"/>
      <c r="P26" s="4"/>
      <c r="Q26" s="27"/>
      <c r="R26" s="3"/>
    </row>
    <row r="27" spans="1:18" x14ac:dyDescent="0.35">
      <c r="A27">
        <v>18</v>
      </c>
      <c r="B27" s="1">
        <v>76895.330248151411</v>
      </c>
      <c r="C27" s="1">
        <v>78830</v>
      </c>
      <c r="D27" s="1">
        <v>89900</v>
      </c>
      <c r="E27" s="27"/>
      <c r="F27" s="117">
        <f>'Asst. Principal - ACES'!E23</f>
        <v>86103</v>
      </c>
      <c r="G27" s="241">
        <f>'Asst. Principal - ACMS'!E23</f>
        <v>88191</v>
      </c>
      <c r="H27" s="241">
        <f>'Asst. Principal - ACHS'!E23</f>
        <v>90542</v>
      </c>
      <c r="I27" s="23"/>
      <c r="J27" s="117">
        <f>'Asst. Principal - ACES'!G23</f>
        <v>90996</v>
      </c>
      <c r="K27" s="1">
        <f>'Asst. Principal - ACMS'!G23</f>
        <v>93198</v>
      </c>
      <c r="L27" s="1">
        <f>'Asst. Principal - ACHS'!G23</f>
        <v>95682</v>
      </c>
      <c r="M27" s="23">
        <v>1.2500000000000001E-2</v>
      </c>
      <c r="O27" s="4"/>
      <c r="P27" s="4"/>
      <c r="Q27" s="27"/>
      <c r="R27" s="3"/>
    </row>
    <row r="28" spans="1:18" x14ac:dyDescent="0.35">
      <c r="A28">
        <v>19</v>
      </c>
      <c r="B28" s="1">
        <v>77664.283550632928</v>
      </c>
      <c r="C28" s="1">
        <v>79617</v>
      </c>
      <c r="D28" s="1">
        <v>90684</v>
      </c>
      <c r="E28" s="27"/>
      <c r="F28" s="117">
        <f>'Asst. Principal - ACES'!E24</f>
        <v>87179</v>
      </c>
      <c r="G28" s="241">
        <f>'Asst. Principal - ACMS'!E24</f>
        <v>89293</v>
      </c>
      <c r="H28" s="241">
        <f>'Asst. Principal - ACHS'!E24</f>
        <v>91674</v>
      </c>
      <c r="I28" s="23"/>
      <c r="J28" s="117">
        <f>'Asst. Principal - ACES'!G24</f>
        <v>92133</v>
      </c>
      <c r="K28" s="1">
        <f>'Asst. Principal - ACMS'!G24</f>
        <v>94363</v>
      </c>
      <c r="L28" s="1">
        <f>'Asst. Principal - ACHS'!G24</f>
        <v>96878</v>
      </c>
      <c r="M28" s="23">
        <v>1.2500000000000001E-2</v>
      </c>
      <c r="O28" s="4"/>
      <c r="P28" s="4"/>
      <c r="Q28" s="27"/>
      <c r="R28" s="3"/>
    </row>
    <row r="29" spans="1:18" x14ac:dyDescent="0.35">
      <c r="A29">
        <v>20</v>
      </c>
      <c r="B29" s="1">
        <v>78440.600699999981</v>
      </c>
      <c r="C29" s="1">
        <v>80413</v>
      </c>
      <c r="D29" s="1">
        <v>92264</v>
      </c>
      <c r="E29" s="27"/>
      <c r="F29" s="117">
        <f>'Asst. Principal - ACES'!E25</f>
        <v>88269</v>
      </c>
      <c r="G29" s="241">
        <f>'Asst. Principal - ACMS'!E25</f>
        <v>90409</v>
      </c>
      <c r="H29" s="241">
        <f>'Asst. Principal - ACHS'!E25</f>
        <v>92820</v>
      </c>
      <c r="I29" s="23"/>
      <c r="J29" s="117">
        <f>'Asst. Principal - ACES'!G25</f>
        <v>93285</v>
      </c>
      <c r="K29" s="1">
        <f>'Asst. Principal - ACMS'!G25</f>
        <v>95543</v>
      </c>
      <c r="L29" s="1">
        <f>'Asst. Principal - ACHS'!G25</f>
        <v>98089</v>
      </c>
      <c r="M29" s="23">
        <v>1.2500000000000001E-2</v>
      </c>
      <c r="O29" s="4"/>
      <c r="P29" s="4"/>
      <c r="Q29" s="27"/>
      <c r="R29" s="3"/>
    </row>
    <row r="30" spans="1:18" x14ac:dyDescent="0.35">
      <c r="A30">
        <v>21</v>
      </c>
      <c r="B30" s="1">
        <v>79225.342874999988</v>
      </c>
      <c r="C30" s="1">
        <v>81217</v>
      </c>
      <c r="D30" s="1">
        <v>93164</v>
      </c>
      <c r="E30" s="27"/>
      <c r="F30" s="117">
        <f>'Asst. Principal - ACES'!E26</f>
        <v>89372</v>
      </c>
      <c r="G30" s="241">
        <f>'Asst. Principal - ACMS'!E26</f>
        <v>91539</v>
      </c>
      <c r="H30" s="241">
        <f>'Asst. Principal - ACHS'!E26</f>
        <v>93980</v>
      </c>
      <c r="I30" s="23"/>
      <c r="J30" s="117">
        <f>'Asst. Principal - ACES'!G26</f>
        <v>94451</v>
      </c>
      <c r="K30" s="1">
        <f>'Asst. Principal - ACMS'!G26</f>
        <v>96737</v>
      </c>
      <c r="L30" s="1">
        <f>'Asst. Principal - ACHS'!G26</f>
        <v>99315</v>
      </c>
      <c r="M30" s="23">
        <v>1.2500000000000001E-2</v>
      </c>
      <c r="O30" s="4"/>
      <c r="P30" s="4"/>
      <c r="Q30" s="27"/>
      <c r="R30" s="3"/>
    </row>
    <row r="31" spans="1:18" x14ac:dyDescent="0.35">
      <c r="A31">
        <v>22</v>
      </c>
      <c r="B31" s="1">
        <v>80017.438724999985</v>
      </c>
      <c r="C31" s="1">
        <v>82030</v>
      </c>
      <c r="D31" s="1">
        <v>94075</v>
      </c>
      <c r="E31" s="27"/>
      <c r="F31" s="117">
        <f>'Asst. Principal - ACES'!E27</f>
        <v>90489</v>
      </c>
      <c r="G31" s="241">
        <f>'Asst. Principal - ACMS'!E27</f>
        <v>92683</v>
      </c>
      <c r="H31" s="241">
        <f>'Asst. Principal - ACHS'!E27</f>
        <v>95155</v>
      </c>
      <c r="I31" s="23"/>
      <c r="J31" s="117">
        <f>'Asst. Principal - ACES'!G27</f>
        <v>95632</v>
      </c>
      <c r="K31" s="1">
        <f>'Asst. Principal - ACMS'!G27</f>
        <v>97946</v>
      </c>
      <c r="L31" s="1">
        <f>'Asst. Principal - ACHS'!G27</f>
        <v>100556</v>
      </c>
      <c r="M31" s="23">
        <v>1.2500000000000001E-2</v>
      </c>
      <c r="O31" s="4"/>
      <c r="P31" s="4"/>
      <c r="Q31" s="27"/>
      <c r="R31" s="3"/>
    </row>
    <row r="32" spans="1:18" x14ac:dyDescent="0.35">
      <c r="A32">
        <v>23</v>
      </c>
      <c r="B32" s="1">
        <v>80817.938774999988</v>
      </c>
      <c r="C32" s="1">
        <v>82851</v>
      </c>
      <c r="D32" s="1">
        <v>95956</v>
      </c>
      <c r="E32" s="27"/>
      <c r="F32" s="117">
        <f>'Asst. Principal - ACES'!E28</f>
        <v>91620</v>
      </c>
      <c r="G32" s="241">
        <f>'Asst. Principal - ACMS'!E28</f>
        <v>93842</v>
      </c>
      <c r="H32" s="241">
        <f>'Asst. Principal - ACHS'!E28</f>
        <v>96344</v>
      </c>
      <c r="I32" s="23"/>
      <c r="J32" s="117">
        <f>'Asst. Principal - ACES'!G28</f>
        <v>96827</v>
      </c>
      <c r="K32" s="1">
        <f>'Asst. Principal - ACMS'!G28</f>
        <v>99170</v>
      </c>
      <c r="L32" s="1">
        <f>'Asst. Principal - ACHS'!G28</f>
        <v>101813</v>
      </c>
      <c r="M32" s="23">
        <v>1.2500000000000001E-2</v>
      </c>
      <c r="O32" s="4"/>
      <c r="P32" s="4"/>
      <c r="Q32" s="27"/>
      <c r="R32" s="3"/>
    </row>
    <row r="33" spans="1:18" x14ac:dyDescent="0.35">
      <c r="A33">
        <v>24</v>
      </c>
      <c r="B33" s="1">
        <v>81625.792499999981</v>
      </c>
      <c r="C33" s="1">
        <v>83679</v>
      </c>
      <c r="D33" s="1">
        <v>97876</v>
      </c>
      <c r="E33" s="27"/>
      <c r="F33" s="117">
        <f>'Asst. Principal - ACES'!E29</f>
        <v>92765</v>
      </c>
      <c r="G33" s="241">
        <f>'Asst. Principal - ACMS'!E29</f>
        <v>95015</v>
      </c>
      <c r="H33" s="241">
        <f>'Asst. Principal - ACHS'!E29</f>
        <v>97548</v>
      </c>
      <c r="I33" s="23"/>
      <c r="J33" s="117">
        <f>'Asst. Principal - ACES'!G29</f>
        <v>98037</v>
      </c>
      <c r="K33" s="1">
        <f>'Asst. Principal - ACMS'!G29</f>
        <v>100410</v>
      </c>
      <c r="L33" s="1">
        <f>'Asst. Principal - ACHS'!G29</f>
        <v>103086</v>
      </c>
      <c r="M33" s="23">
        <v>1.2500000000000001E-2</v>
      </c>
      <c r="O33" s="4"/>
      <c r="P33" s="4"/>
      <c r="Q33" s="27"/>
      <c r="R33" s="3"/>
    </row>
    <row r="34" spans="1:18" x14ac:dyDescent="0.35">
      <c r="A34">
        <v>25</v>
      </c>
      <c r="B34" s="1">
        <v>82442.050424999994</v>
      </c>
      <c r="C34" s="1">
        <v>84516</v>
      </c>
      <c r="D34" s="1">
        <v>99833</v>
      </c>
      <c r="E34" s="27"/>
      <c r="F34" s="117">
        <f>'Asst. Principal - ACES'!E30</f>
        <v>93925</v>
      </c>
      <c r="G34" s="241">
        <f>'Asst. Principal - ACMS'!E30</f>
        <v>96203</v>
      </c>
      <c r="H34" s="241">
        <f>'Asst. Principal - ACHS'!E30</f>
        <v>98767</v>
      </c>
      <c r="I34" s="23"/>
      <c r="J34" s="117">
        <f>'Asst. Principal - ACES'!G30</f>
        <v>99262</v>
      </c>
      <c r="K34" s="1">
        <f>'Asst. Principal - ACMS'!G30</f>
        <v>101665</v>
      </c>
      <c r="L34" s="1">
        <f>'Asst. Principal - ACHS'!G30</f>
        <v>104375</v>
      </c>
      <c r="M34" s="23">
        <v>1.2500000000000001E-2</v>
      </c>
      <c r="O34" s="4"/>
      <c r="P34" s="4"/>
      <c r="Q34" s="27"/>
      <c r="R34" s="3"/>
    </row>
    <row r="35" spans="1:18" x14ac:dyDescent="0.35">
      <c r="A35">
        <v>26</v>
      </c>
      <c r="B35" s="1">
        <v>83266.712549999982</v>
      </c>
      <c r="C35" s="1">
        <v>85362</v>
      </c>
      <c r="D35" s="1">
        <v>101830</v>
      </c>
      <c r="E35" s="27"/>
      <c r="F35" s="117">
        <f>'Asst. Principal - ACES'!E31</f>
        <v>95099</v>
      </c>
      <c r="G35" s="241">
        <f>'Asst. Principal - ACMS'!E31</f>
        <v>97406</v>
      </c>
      <c r="H35" s="241">
        <f>'Asst. Principal - ACHS'!E31</f>
        <v>100002</v>
      </c>
      <c r="I35" s="23"/>
      <c r="J35" s="117">
        <f>'Asst. Principal - ACES'!G31</f>
        <v>100503</v>
      </c>
      <c r="K35" s="1">
        <f>'Asst. Principal - ACMS'!G31</f>
        <v>102936</v>
      </c>
      <c r="L35" s="1">
        <f>'Asst. Principal - ACHS'!G31</f>
        <v>105680</v>
      </c>
      <c r="M35" s="23">
        <v>1.2500000000000001E-2</v>
      </c>
      <c r="O35" s="4"/>
      <c r="P35" s="4"/>
      <c r="Q35" s="27"/>
      <c r="R35" s="3"/>
    </row>
    <row r="36" spans="1:18" x14ac:dyDescent="0.35">
      <c r="A36">
        <v>27</v>
      </c>
      <c r="B36" s="1">
        <v>84099.778874999989</v>
      </c>
      <c r="C36" s="1">
        <v>87068</v>
      </c>
      <c r="D36" s="1">
        <v>103866</v>
      </c>
      <c r="E36" s="27"/>
      <c r="F36" s="117">
        <f>'Asst. Principal - ACES'!E32</f>
        <v>96288</v>
      </c>
      <c r="G36" s="241">
        <f>'Asst. Principal - ACMS'!E32</f>
        <v>98624</v>
      </c>
      <c r="H36" s="241">
        <f>'Asst. Principal - ACHS'!E32</f>
        <v>101252</v>
      </c>
      <c r="I36" s="23"/>
      <c r="J36" s="117">
        <f>'Asst. Principal - ACES'!G32</f>
        <v>101759</v>
      </c>
      <c r="K36" s="1">
        <f>'Asst. Principal - ACMS'!G32</f>
        <v>104223</v>
      </c>
      <c r="L36" s="1">
        <f>'Asst. Principal - ACHS'!G32</f>
        <v>107001</v>
      </c>
      <c r="M36" s="23">
        <v>1.2500000000000001E-2</v>
      </c>
      <c r="O36" s="4"/>
      <c r="P36" s="4"/>
      <c r="Q36" s="27"/>
      <c r="R36" s="3"/>
    </row>
    <row r="37" spans="1:18" x14ac:dyDescent="0.35">
      <c r="A37">
        <v>28</v>
      </c>
      <c r="B37" s="1">
        <v>85781.774452499987</v>
      </c>
      <c r="C37" s="1">
        <v>88810</v>
      </c>
      <c r="D37" s="1">
        <v>105424</v>
      </c>
      <c r="E37" s="27"/>
      <c r="F37" s="117">
        <f>'Asst. Principal - ACES'!E33</f>
        <v>97492</v>
      </c>
      <c r="G37" s="241">
        <f>'Asst. Principal - ACMS'!E33</f>
        <v>99857</v>
      </c>
      <c r="H37" s="241">
        <f>'Asst. Principal - ACHS'!E33</f>
        <v>102518</v>
      </c>
      <c r="I37" s="23"/>
      <c r="J37" s="117">
        <f>'Asst. Principal - ACES'!G33</f>
        <v>103031</v>
      </c>
      <c r="K37" s="1">
        <f>'Asst. Principal - ACMS'!G33</f>
        <v>105526</v>
      </c>
      <c r="L37" s="1">
        <f>'Asst. Principal - ACHS'!G33</f>
        <v>108339</v>
      </c>
      <c r="M37" s="23">
        <v>1.2500000000000001E-2</v>
      </c>
      <c r="O37" s="4"/>
      <c r="P37" s="4"/>
      <c r="Q37" s="27"/>
      <c r="R37" s="3"/>
    </row>
    <row r="38" spans="1:18" x14ac:dyDescent="0.35">
      <c r="A38">
        <v>29</v>
      </c>
      <c r="B38" s="1">
        <v>87497.409941549995</v>
      </c>
      <c r="C38" s="1">
        <v>90586</v>
      </c>
      <c r="D38" s="1">
        <v>107006</v>
      </c>
      <c r="E38" s="27"/>
      <c r="F38" s="117">
        <f>'Asst. Principal - ACES'!E34</f>
        <v>98711</v>
      </c>
      <c r="G38" s="241">
        <f>'Asst. Principal - ACMS'!E34</f>
        <v>101105</v>
      </c>
      <c r="H38" s="241">
        <f>'Asst. Principal - ACHS'!E34</f>
        <v>103799</v>
      </c>
      <c r="I38" s="23"/>
      <c r="J38" s="117">
        <f>'Asst. Principal - ACES'!G34</f>
        <v>104319</v>
      </c>
      <c r="K38" s="1">
        <f>'Asst. Principal - ACMS'!G34</f>
        <v>106845</v>
      </c>
      <c r="L38" s="1">
        <f>'Asst. Principal - ACHS'!G34</f>
        <v>109693</v>
      </c>
      <c r="M38" s="23">
        <v>1.2500000000000001E-2</v>
      </c>
      <c r="O38" s="4"/>
      <c r="P38" s="4"/>
      <c r="Q38" s="27"/>
      <c r="R38" s="3"/>
    </row>
    <row r="39" spans="1:18" x14ac:dyDescent="0.35">
      <c r="A39">
        <v>30</v>
      </c>
      <c r="B39" s="1">
        <v>89247.358140380995</v>
      </c>
      <c r="C39" s="1">
        <v>92398</v>
      </c>
      <c r="D39" s="1">
        <v>108611</v>
      </c>
      <c r="E39" s="27"/>
      <c r="F39" s="117">
        <f>'Asst. Principal - ACES'!E35</f>
        <v>99945</v>
      </c>
      <c r="G39" s="241">
        <f>'Asst. Principal - ACMS'!E35</f>
        <v>102369</v>
      </c>
      <c r="H39" s="241">
        <f>'Asst. Principal - ACHS'!E35</f>
        <v>105096</v>
      </c>
      <c r="I39" s="23"/>
      <c r="J39" s="117">
        <f>'Asst. Principal - ACES'!G35</f>
        <v>105623</v>
      </c>
      <c r="K39" s="1">
        <f>'Asst. Principal - ACMS'!G35</f>
        <v>108181</v>
      </c>
      <c r="L39" s="1">
        <f>'Asst. Principal - ACHS'!G35</f>
        <v>111064</v>
      </c>
      <c r="M39" s="23">
        <v>1.2500000000000001E-2</v>
      </c>
      <c r="O39" s="4"/>
      <c r="P39" s="4"/>
      <c r="Q39" s="27"/>
      <c r="R39" s="3"/>
    </row>
    <row r="40" spans="1:18" x14ac:dyDescent="0.35">
      <c r="B40" t="s">
        <v>73</v>
      </c>
      <c r="C40" s="3"/>
      <c r="E40" s="131" t="s">
        <v>78</v>
      </c>
      <c r="F40" s="257" t="s">
        <v>78</v>
      </c>
      <c r="G40" s="257"/>
      <c r="H40" s="257"/>
      <c r="I40" s="6"/>
      <c r="J40" s="257" t="s">
        <v>78</v>
      </c>
      <c r="K40" s="257"/>
      <c r="L40" s="257"/>
      <c r="O40" s="4"/>
      <c r="P40" s="4"/>
      <c r="Q40" s="27"/>
      <c r="R40" s="3"/>
    </row>
  </sheetData>
  <mergeCells count="7">
    <mergeCell ref="J40:L40"/>
    <mergeCell ref="F40:H40"/>
    <mergeCell ref="A1:M1"/>
    <mergeCell ref="A2:M3"/>
    <mergeCell ref="B4:D4"/>
    <mergeCell ref="F4:H4"/>
    <mergeCell ref="J4:L4"/>
  </mergeCells>
  <printOptions horizontalCentered="1"/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8"/>
  <sheetViews>
    <sheetView workbookViewId="0">
      <selection activeCell="G16" sqref="G16"/>
    </sheetView>
  </sheetViews>
  <sheetFormatPr defaultRowHeight="14.5" x14ac:dyDescent="0.35"/>
  <cols>
    <col min="2" max="2" width="12.54296875" hidden="1" customWidth="1"/>
    <col min="3" max="3" width="10.26953125" hidden="1" customWidth="1"/>
    <col min="4" max="4" width="12.54296875" hidden="1" customWidth="1"/>
    <col min="5" max="5" width="12.81640625" bestFit="1" customWidth="1"/>
    <col min="6" max="6" width="11.26953125" customWidth="1"/>
    <col min="7" max="7" width="12.81640625" bestFit="1" customWidth="1"/>
    <col min="8" max="8" width="10" bestFit="1" customWidth="1"/>
  </cols>
  <sheetData>
    <row r="1" spans="1:8" x14ac:dyDescent="0.35">
      <c r="A1" s="254" t="s">
        <v>7</v>
      </c>
      <c r="B1" s="254"/>
      <c r="C1" s="254"/>
      <c r="D1" s="254"/>
      <c r="E1" s="254"/>
      <c r="F1" s="254"/>
      <c r="G1" s="254"/>
      <c r="H1" s="254"/>
    </row>
    <row r="2" spans="1:8" x14ac:dyDescent="0.35">
      <c r="A2" s="256" t="s">
        <v>26</v>
      </c>
      <c r="B2" s="256"/>
      <c r="C2" s="256"/>
      <c r="D2" s="256"/>
      <c r="E2" s="256"/>
      <c r="F2" s="256"/>
      <c r="G2" s="256"/>
      <c r="H2" s="256"/>
    </row>
    <row r="3" spans="1:8" x14ac:dyDescent="0.35">
      <c r="A3" s="256"/>
      <c r="B3" s="256"/>
      <c r="C3" s="256"/>
      <c r="D3" s="256"/>
      <c r="E3" s="256"/>
      <c r="F3" s="256"/>
      <c r="G3" s="256"/>
      <c r="H3" s="256"/>
    </row>
    <row r="4" spans="1:8" x14ac:dyDescent="0.35">
      <c r="A4" s="29" t="s">
        <v>8</v>
      </c>
      <c r="B4" s="44" t="s">
        <v>9</v>
      </c>
      <c r="C4" s="44" t="s">
        <v>57</v>
      </c>
      <c r="D4" s="42" t="s">
        <v>25</v>
      </c>
      <c r="E4" s="42" t="s">
        <v>84</v>
      </c>
      <c r="F4" s="42" t="s">
        <v>57</v>
      </c>
      <c r="G4" s="187" t="s">
        <v>91</v>
      </c>
      <c r="H4" s="187" t="s">
        <v>92</v>
      </c>
    </row>
    <row r="5" spans="1:8" x14ac:dyDescent="0.35">
      <c r="A5" s="32">
        <v>0</v>
      </c>
      <c r="B5" s="117">
        <v>74161</v>
      </c>
      <c r="C5" s="3"/>
      <c r="D5" s="117">
        <v>76737</v>
      </c>
      <c r="E5" s="1">
        <v>80700</v>
      </c>
      <c r="G5" s="1">
        <f>ROUND(86349/1.0125,0)</f>
        <v>85283</v>
      </c>
    </row>
    <row r="6" spans="1:8" x14ac:dyDescent="0.35">
      <c r="A6" s="32">
        <v>1</v>
      </c>
      <c r="B6" s="117">
        <v>75622</v>
      </c>
      <c r="C6" s="3">
        <f>(B6-B5)/B5</f>
        <v>1.9700381602189829E-2</v>
      </c>
      <c r="D6" s="117">
        <v>76228</v>
      </c>
      <c r="E6" s="1">
        <f>ROUND(E5*1.0125,0)</f>
        <v>81709</v>
      </c>
      <c r="F6" s="3">
        <v>1.2500000000000001E-2</v>
      </c>
      <c r="G6" s="1">
        <f>ROUND(E5*1.07,0)</f>
        <v>86349</v>
      </c>
      <c r="H6" s="23">
        <f>(G6-G5)/G5</f>
        <v>1.2499560287513338E-2</v>
      </c>
    </row>
    <row r="7" spans="1:8" x14ac:dyDescent="0.35">
      <c r="A7" s="32">
        <v>2</v>
      </c>
      <c r="B7" s="117">
        <v>76757</v>
      </c>
      <c r="C7" s="3">
        <f t="shared" ref="C7:C35" si="0">(B7-B6)/B6</f>
        <v>1.5008859855597578E-2</v>
      </c>
      <c r="D7" s="117">
        <v>77118</v>
      </c>
      <c r="E7" s="1">
        <f t="shared" ref="E7:G35" si="1">ROUND(E6*1.0125,0)</f>
        <v>82730</v>
      </c>
      <c r="F7" s="3">
        <v>1.2500000000000001E-2</v>
      </c>
      <c r="G7" s="1">
        <f t="shared" si="1"/>
        <v>87428</v>
      </c>
      <c r="H7" s="23">
        <f t="shared" ref="H7:H35" si="2">(G7-G6)/G6</f>
        <v>1.2495801920114883E-2</v>
      </c>
    </row>
    <row r="8" spans="1:8" x14ac:dyDescent="0.35">
      <c r="A8" s="32">
        <v>3</v>
      </c>
      <c r="B8" s="117">
        <v>77582</v>
      </c>
      <c r="C8" s="3">
        <f t="shared" si="0"/>
        <v>1.07482053754055E-2</v>
      </c>
      <c r="D8" s="117">
        <v>78134</v>
      </c>
      <c r="E8" s="1">
        <f t="shared" si="1"/>
        <v>83764</v>
      </c>
      <c r="F8" s="3">
        <v>1.2500000000000001E-2</v>
      </c>
      <c r="G8" s="1">
        <f t="shared" si="1"/>
        <v>88521</v>
      </c>
      <c r="H8" s="23">
        <f t="shared" si="2"/>
        <v>1.2501715697488218E-2</v>
      </c>
    </row>
    <row r="9" spans="1:8" x14ac:dyDescent="0.35">
      <c r="A9" s="32">
        <v>4</v>
      </c>
      <c r="B9" s="117">
        <v>78416</v>
      </c>
      <c r="C9" s="3">
        <f t="shared" si="0"/>
        <v>1.0749916217679359E-2</v>
      </c>
      <c r="D9" s="117">
        <v>79073</v>
      </c>
      <c r="E9" s="1">
        <f t="shared" si="1"/>
        <v>84811</v>
      </c>
      <c r="F9" s="3">
        <v>1.2500000000000001E-2</v>
      </c>
      <c r="G9" s="1">
        <f t="shared" si="1"/>
        <v>89628</v>
      </c>
      <c r="H9" s="23">
        <f t="shared" si="2"/>
        <v>1.2505507167790694E-2</v>
      </c>
    </row>
    <row r="10" spans="1:8" x14ac:dyDescent="0.35">
      <c r="A10" s="32">
        <v>5</v>
      </c>
      <c r="B10" s="117">
        <v>79260</v>
      </c>
      <c r="C10" s="3">
        <f t="shared" si="0"/>
        <v>1.0763109569475618E-2</v>
      </c>
      <c r="D10" s="117">
        <v>80141</v>
      </c>
      <c r="E10" s="1">
        <f t="shared" si="1"/>
        <v>85871</v>
      </c>
      <c r="F10" s="3">
        <v>1.2500000000000001E-2</v>
      </c>
      <c r="G10" s="1">
        <f t="shared" si="1"/>
        <v>90748</v>
      </c>
      <c r="H10" s="23">
        <f t="shared" si="2"/>
        <v>1.2496094970321775E-2</v>
      </c>
    </row>
    <row r="11" spans="1:8" x14ac:dyDescent="0.35">
      <c r="A11" s="32">
        <v>6</v>
      </c>
      <c r="B11" s="117">
        <v>80111</v>
      </c>
      <c r="C11" s="3">
        <f t="shared" si="0"/>
        <v>1.0736815543779964E-2</v>
      </c>
      <c r="D11" s="117">
        <v>81699</v>
      </c>
      <c r="E11" s="1">
        <f t="shared" si="1"/>
        <v>86944</v>
      </c>
      <c r="F11" s="3">
        <v>1.2500000000000001E-2</v>
      </c>
      <c r="G11" s="1">
        <f t="shared" si="1"/>
        <v>91882</v>
      </c>
      <c r="H11" s="23">
        <f t="shared" si="2"/>
        <v>1.2496143165689602E-2</v>
      </c>
    </row>
    <row r="12" spans="1:8" x14ac:dyDescent="0.35">
      <c r="A12" s="32">
        <v>7</v>
      </c>
      <c r="B12" s="117">
        <v>80973</v>
      </c>
      <c r="C12" s="3">
        <f t="shared" si="0"/>
        <v>1.0760070402316786E-2</v>
      </c>
      <c r="D12" s="117">
        <v>82630</v>
      </c>
      <c r="E12" s="1">
        <f t="shared" si="1"/>
        <v>88031</v>
      </c>
      <c r="F12" s="3">
        <v>1.2500000000000001E-2</v>
      </c>
      <c r="G12" s="1">
        <f t="shared" si="1"/>
        <v>93031</v>
      </c>
      <c r="H12" s="23">
        <f t="shared" si="2"/>
        <v>1.2505169674147276E-2</v>
      </c>
    </row>
    <row r="13" spans="1:8" x14ac:dyDescent="0.35">
      <c r="A13" s="32">
        <v>8</v>
      </c>
      <c r="B13" s="117">
        <v>81842</v>
      </c>
      <c r="C13" s="3">
        <f t="shared" si="0"/>
        <v>1.0731972385857014E-2</v>
      </c>
      <c r="D13" s="117">
        <v>83523</v>
      </c>
      <c r="E13" s="1">
        <f t="shared" si="1"/>
        <v>89131</v>
      </c>
      <c r="F13" s="3">
        <v>1.2500000000000001E-2</v>
      </c>
      <c r="G13" s="1">
        <f t="shared" si="1"/>
        <v>94194</v>
      </c>
      <c r="H13" s="23">
        <f t="shared" si="2"/>
        <v>1.2501209274327912E-2</v>
      </c>
    </row>
    <row r="14" spans="1:8" x14ac:dyDescent="0.35">
      <c r="A14" s="32">
        <v>9</v>
      </c>
      <c r="B14" s="117">
        <v>82722</v>
      </c>
      <c r="C14" s="3">
        <f t="shared" si="0"/>
        <v>1.0752425405048753E-2</v>
      </c>
      <c r="D14" s="117">
        <v>84429</v>
      </c>
      <c r="E14" s="1">
        <f t="shared" si="1"/>
        <v>90245</v>
      </c>
      <c r="F14" s="3">
        <v>1.2500000000000001E-2</v>
      </c>
      <c r="G14" s="1">
        <f t="shared" si="1"/>
        <v>95371</v>
      </c>
      <c r="H14" s="23">
        <f t="shared" si="2"/>
        <v>1.2495488035331338E-2</v>
      </c>
    </row>
    <row r="15" spans="1:8" x14ac:dyDescent="0.35">
      <c r="A15" s="32">
        <v>10</v>
      </c>
      <c r="B15" s="117">
        <v>83612</v>
      </c>
      <c r="C15" s="3">
        <f t="shared" si="0"/>
        <v>1.0758927492081913E-2</v>
      </c>
      <c r="D15" s="117">
        <v>85960</v>
      </c>
      <c r="E15" s="1">
        <f t="shared" si="1"/>
        <v>91373</v>
      </c>
      <c r="F15" s="3">
        <v>1.2500000000000001E-2</v>
      </c>
      <c r="G15" s="1">
        <f t="shared" si="1"/>
        <v>96563</v>
      </c>
      <c r="H15" s="23">
        <f t="shared" si="2"/>
        <v>1.2498558261945455E-2</v>
      </c>
    </row>
    <row r="16" spans="1:8" x14ac:dyDescent="0.35">
      <c r="A16" s="32">
        <v>11</v>
      </c>
      <c r="B16" s="117">
        <v>84511</v>
      </c>
      <c r="C16" s="3">
        <f t="shared" si="0"/>
        <v>1.0752045160981678E-2</v>
      </c>
      <c r="D16" s="117">
        <v>86931</v>
      </c>
      <c r="E16" s="1">
        <f t="shared" si="1"/>
        <v>92515</v>
      </c>
      <c r="F16" s="3">
        <v>1.2500000000000001E-2</v>
      </c>
      <c r="G16" s="1">
        <f t="shared" si="1"/>
        <v>97770</v>
      </c>
      <c r="H16" s="23">
        <f t="shared" si="2"/>
        <v>1.2499611652496297E-2</v>
      </c>
    </row>
    <row r="17" spans="1:8" x14ac:dyDescent="0.35">
      <c r="A17" s="32">
        <v>12</v>
      </c>
      <c r="B17" s="117">
        <v>85420</v>
      </c>
      <c r="C17" s="3">
        <f t="shared" si="0"/>
        <v>1.0755996260841784E-2</v>
      </c>
      <c r="D17" s="117">
        <v>87888</v>
      </c>
      <c r="E17" s="1">
        <f t="shared" si="1"/>
        <v>93671</v>
      </c>
      <c r="F17" s="3">
        <v>1.2500000000000001E-2</v>
      </c>
      <c r="G17" s="1">
        <f t="shared" si="1"/>
        <v>98992</v>
      </c>
      <c r="H17" s="23">
        <f t="shared" si="2"/>
        <v>1.2498721489209368E-2</v>
      </c>
    </row>
    <row r="18" spans="1:8" x14ac:dyDescent="0.35">
      <c r="A18" s="32">
        <v>13</v>
      </c>
      <c r="B18" s="117">
        <v>86338</v>
      </c>
      <c r="C18" s="3">
        <f t="shared" si="0"/>
        <v>1.0746897682041677E-2</v>
      </c>
      <c r="D18" s="117">
        <v>89085</v>
      </c>
      <c r="E18" s="1">
        <f t="shared" si="1"/>
        <v>94842</v>
      </c>
      <c r="F18" s="3">
        <v>1.2500000000000001E-2</v>
      </c>
      <c r="G18" s="1">
        <f t="shared" si="1"/>
        <v>100229</v>
      </c>
      <c r="H18" s="23">
        <f t="shared" si="2"/>
        <v>1.2495959269435914E-2</v>
      </c>
    </row>
    <row r="19" spans="1:8" x14ac:dyDescent="0.35">
      <c r="A19" s="32">
        <v>14</v>
      </c>
      <c r="B19" s="117">
        <v>87267</v>
      </c>
      <c r="C19" s="3">
        <f t="shared" si="0"/>
        <v>1.0760036137042786E-2</v>
      </c>
      <c r="D19" s="117">
        <v>90222</v>
      </c>
      <c r="E19" s="1">
        <f t="shared" si="1"/>
        <v>96028</v>
      </c>
      <c r="F19" s="3">
        <v>1.2500000000000001E-2</v>
      </c>
      <c r="G19" s="1">
        <f t="shared" si="1"/>
        <v>101482</v>
      </c>
      <c r="H19" s="23">
        <f t="shared" si="2"/>
        <v>1.2501371858444164E-2</v>
      </c>
    </row>
    <row r="20" spans="1:8" x14ac:dyDescent="0.35">
      <c r="A20" s="32">
        <v>15</v>
      </c>
      <c r="B20" s="117">
        <v>88203</v>
      </c>
      <c r="C20" s="3">
        <f t="shared" si="0"/>
        <v>1.0725703874316752E-2</v>
      </c>
      <c r="D20" s="117">
        <v>91563</v>
      </c>
      <c r="E20" s="1">
        <f t="shared" si="1"/>
        <v>97228</v>
      </c>
      <c r="F20" s="3">
        <v>1.2500000000000001E-2</v>
      </c>
      <c r="G20" s="1">
        <f t="shared" si="1"/>
        <v>102751</v>
      </c>
      <c r="H20" s="23">
        <f t="shared" si="2"/>
        <v>1.2504680633018664E-2</v>
      </c>
    </row>
    <row r="21" spans="1:8" x14ac:dyDescent="0.35">
      <c r="A21" s="32">
        <v>16</v>
      </c>
      <c r="B21" s="117">
        <v>89152</v>
      </c>
      <c r="C21" s="3">
        <f t="shared" si="0"/>
        <v>1.0759271226602269E-2</v>
      </c>
      <c r="D21" s="117">
        <v>93324</v>
      </c>
      <c r="E21" s="1">
        <f t="shared" si="1"/>
        <v>98443</v>
      </c>
      <c r="F21" s="3">
        <v>1.2500000000000001E-2</v>
      </c>
      <c r="G21" s="1">
        <f t="shared" si="1"/>
        <v>104035</v>
      </c>
      <c r="H21" s="23">
        <f t="shared" si="2"/>
        <v>1.2496228747165477E-2</v>
      </c>
    </row>
    <row r="22" spans="1:8" x14ac:dyDescent="0.35">
      <c r="A22" s="32">
        <v>17</v>
      </c>
      <c r="B22" s="117">
        <v>90111</v>
      </c>
      <c r="C22" s="3">
        <f t="shared" si="0"/>
        <v>1.0756909547738693E-2</v>
      </c>
      <c r="D22" s="117">
        <v>94500</v>
      </c>
      <c r="E22" s="1">
        <f t="shared" si="1"/>
        <v>99674</v>
      </c>
      <c r="F22" s="3">
        <v>1.2500000000000001E-2</v>
      </c>
      <c r="G22" s="1">
        <f t="shared" si="1"/>
        <v>105335</v>
      </c>
      <c r="H22" s="23">
        <f t="shared" si="2"/>
        <v>1.2495794684481185E-2</v>
      </c>
    </row>
    <row r="23" spans="1:8" x14ac:dyDescent="0.35">
      <c r="A23" s="32">
        <v>18</v>
      </c>
      <c r="B23" s="117">
        <v>91071</v>
      </c>
      <c r="C23" s="3">
        <f t="shared" si="0"/>
        <v>1.0653527316309884E-2</v>
      </c>
      <c r="D23" s="117">
        <v>95538</v>
      </c>
      <c r="E23" s="1">
        <f t="shared" si="1"/>
        <v>100920</v>
      </c>
      <c r="F23" s="3">
        <v>1.2500000000000001E-2</v>
      </c>
      <c r="G23" s="1">
        <f t="shared" si="1"/>
        <v>106652</v>
      </c>
      <c r="H23" s="23">
        <f t="shared" si="2"/>
        <v>1.2502966725210044E-2</v>
      </c>
    </row>
    <row r="24" spans="1:8" x14ac:dyDescent="0.35">
      <c r="A24" s="32">
        <v>19</v>
      </c>
      <c r="B24" s="117">
        <v>92051</v>
      </c>
      <c r="C24" s="3">
        <f t="shared" si="0"/>
        <v>1.0760834952948798E-2</v>
      </c>
      <c r="D24" s="117">
        <v>97022</v>
      </c>
      <c r="E24" s="1">
        <f t="shared" si="1"/>
        <v>102182</v>
      </c>
      <c r="F24" s="3">
        <v>1.2500000000000001E-2</v>
      </c>
      <c r="G24" s="1">
        <f t="shared" si="1"/>
        <v>107985</v>
      </c>
      <c r="H24" s="23">
        <f t="shared" si="2"/>
        <v>1.2498593556614035E-2</v>
      </c>
    </row>
    <row r="25" spans="1:8" x14ac:dyDescent="0.35">
      <c r="A25" s="32">
        <v>20</v>
      </c>
      <c r="B25" s="117">
        <v>93040</v>
      </c>
      <c r="C25" s="3">
        <f t="shared" si="0"/>
        <v>1.0744044062530553E-2</v>
      </c>
      <c r="D25" s="117">
        <v>98129</v>
      </c>
      <c r="E25" s="1">
        <f t="shared" si="1"/>
        <v>103459</v>
      </c>
      <c r="F25" s="3">
        <v>1.2500000000000001E-2</v>
      </c>
      <c r="G25" s="1">
        <f t="shared" si="1"/>
        <v>109335</v>
      </c>
      <c r="H25" s="23">
        <f t="shared" si="2"/>
        <v>1.2501736352271149E-2</v>
      </c>
    </row>
    <row r="26" spans="1:8" x14ac:dyDescent="0.35">
      <c r="A26" s="32">
        <v>21</v>
      </c>
      <c r="B26" s="117">
        <v>94040</v>
      </c>
      <c r="C26" s="3">
        <f t="shared" si="0"/>
        <v>1.0748065348237317E-2</v>
      </c>
      <c r="D26" s="117">
        <v>99268</v>
      </c>
      <c r="E26" s="1">
        <f t="shared" si="1"/>
        <v>104752</v>
      </c>
      <c r="F26" s="3">
        <v>1.2500000000000001E-2</v>
      </c>
      <c r="G26" s="1">
        <f t="shared" si="1"/>
        <v>110702</v>
      </c>
      <c r="H26" s="23">
        <f t="shared" si="2"/>
        <v>1.2502858188137376E-2</v>
      </c>
    </row>
    <row r="27" spans="1:8" x14ac:dyDescent="0.35">
      <c r="A27" s="32">
        <v>22</v>
      </c>
      <c r="B27" s="117">
        <v>95921</v>
      </c>
      <c r="C27" s="3">
        <f t="shared" si="0"/>
        <v>2.0002126754572521E-2</v>
      </c>
      <c r="D27" s="117">
        <v>100404</v>
      </c>
      <c r="E27" s="1">
        <f t="shared" si="1"/>
        <v>106061</v>
      </c>
      <c r="F27" s="3">
        <v>1.2500000000000001E-2</v>
      </c>
      <c r="G27" s="1">
        <f t="shared" si="1"/>
        <v>112086</v>
      </c>
      <c r="H27" s="23">
        <f t="shared" si="2"/>
        <v>1.2502032483604632E-2</v>
      </c>
    </row>
    <row r="28" spans="1:8" x14ac:dyDescent="0.35">
      <c r="A28" s="32">
        <v>23</v>
      </c>
      <c r="B28" s="117">
        <v>97839</v>
      </c>
      <c r="C28" s="3">
        <f t="shared" si="0"/>
        <v>1.9995621396774427E-2</v>
      </c>
      <c r="D28" s="117">
        <v>101551</v>
      </c>
      <c r="E28" s="1">
        <f t="shared" si="1"/>
        <v>107387</v>
      </c>
      <c r="F28" s="3">
        <v>1.2500000000000001E-2</v>
      </c>
      <c r="G28" s="1">
        <f t="shared" si="1"/>
        <v>113487</v>
      </c>
      <c r="H28" s="23">
        <f t="shared" si="2"/>
        <v>1.2499330870938387E-2</v>
      </c>
    </row>
    <row r="29" spans="1:8" x14ac:dyDescent="0.35">
      <c r="A29" s="32">
        <v>24</v>
      </c>
      <c r="B29" s="117">
        <v>99796</v>
      </c>
      <c r="C29" s="3">
        <f t="shared" si="0"/>
        <v>2.0002248592074737E-2</v>
      </c>
      <c r="D29" s="117">
        <v>103005</v>
      </c>
      <c r="E29" s="1">
        <f t="shared" si="1"/>
        <v>108729</v>
      </c>
      <c r="F29" s="3">
        <v>1.2500000000000001E-2</v>
      </c>
      <c r="G29" s="1">
        <f t="shared" si="1"/>
        <v>114906</v>
      </c>
      <c r="H29" s="23">
        <f t="shared" si="2"/>
        <v>1.2503634777551615E-2</v>
      </c>
    </row>
    <row r="30" spans="1:8" x14ac:dyDescent="0.35">
      <c r="A30" s="32">
        <v>25</v>
      </c>
      <c r="B30" s="117">
        <v>101792</v>
      </c>
      <c r="C30" s="3">
        <f t="shared" si="0"/>
        <v>2.0000801635336084E-2</v>
      </c>
      <c r="D30" s="117">
        <v>104304</v>
      </c>
      <c r="E30" s="1">
        <f t="shared" si="1"/>
        <v>110088</v>
      </c>
      <c r="F30" s="3">
        <v>1.2500000000000001E-2</v>
      </c>
      <c r="G30" s="1">
        <f t="shared" si="1"/>
        <v>116342</v>
      </c>
      <c r="H30" s="23">
        <f t="shared" si="2"/>
        <v>1.2497171601134841E-2</v>
      </c>
    </row>
    <row r="31" spans="1:8" x14ac:dyDescent="0.35">
      <c r="A31" s="32">
        <v>26</v>
      </c>
      <c r="B31" s="117">
        <v>103828</v>
      </c>
      <c r="C31" s="3">
        <f t="shared" si="0"/>
        <v>2.0001571832756995E-2</v>
      </c>
      <c r="D31" s="117">
        <v>105060</v>
      </c>
      <c r="E31" s="1">
        <f t="shared" si="1"/>
        <v>111464</v>
      </c>
      <c r="F31" s="3">
        <v>1.2500000000000001E-2</v>
      </c>
      <c r="G31" s="1">
        <f t="shared" si="1"/>
        <v>117796</v>
      </c>
      <c r="H31" s="23">
        <f t="shared" si="2"/>
        <v>1.2497636279245673E-2</v>
      </c>
    </row>
    <row r="32" spans="1:8" x14ac:dyDescent="0.35">
      <c r="A32" s="32">
        <v>27</v>
      </c>
      <c r="B32" s="117">
        <v>105904</v>
      </c>
      <c r="C32" s="3">
        <f t="shared" si="0"/>
        <v>1.9994606464537504E-2</v>
      </c>
      <c r="D32" s="117">
        <v>106089</v>
      </c>
      <c r="E32" s="1">
        <f t="shared" si="1"/>
        <v>112857</v>
      </c>
      <c r="F32" s="3">
        <v>1.2500000000000001E-2</v>
      </c>
      <c r="G32" s="1">
        <f t="shared" si="1"/>
        <v>119268</v>
      </c>
      <c r="H32" s="23">
        <f t="shared" si="2"/>
        <v>1.249617983632721E-2</v>
      </c>
    </row>
    <row r="33" spans="1:8" x14ac:dyDescent="0.35">
      <c r="A33" s="32">
        <v>28</v>
      </c>
      <c r="B33" s="117">
        <v>108022</v>
      </c>
      <c r="C33" s="3">
        <f t="shared" si="0"/>
        <v>1.9999244598882006E-2</v>
      </c>
      <c r="D33" s="117">
        <v>107482</v>
      </c>
      <c r="E33" s="1">
        <f t="shared" si="1"/>
        <v>114268</v>
      </c>
      <c r="F33" s="3">
        <v>1.2500000000000001E-2</v>
      </c>
      <c r="G33" s="1">
        <f t="shared" si="1"/>
        <v>120759</v>
      </c>
      <c r="H33" s="23">
        <f t="shared" si="2"/>
        <v>1.2501257671797968E-2</v>
      </c>
    </row>
    <row r="34" spans="1:8" x14ac:dyDescent="0.35">
      <c r="A34" s="32">
        <v>29</v>
      </c>
      <c r="B34" s="117">
        <v>110183</v>
      </c>
      <c r="C34" s="3">
        <f t="shared" si="0"/>
        <v>2.0005184129158873E-2</v>
      </c>
      <c r="D34" s="117">
        <v>108528</v>
      </c>
      <c r="E34" s="1">
        <f t="shared" si="1"/>
        <v>115696</v>
      </c>
      <c r="F34" s="3">
        <v>1.2500000000000001E-2</v>
      </c>
      <c r="G34" s="1">
        <f t="shared" si="1"/>
        <v>122268</v>
      </c>
      <c r="H34" s="23">
        <f t="shared" si="2"/>
        <v>1.2495963033811144E-2</v>
      </c>
    </row>
    <row r="35" spans="1:8" x14ac:dyDescent="0.35">
      <c r="A35" s="32">
        <v>30</v>
      </c>
      <c r="B35" s="117">
        <v>112386</v>
      </c>
      <c r="C35" s="3">
        <f t="shared" si="0"/>
        <v>1.9994009965239645E-2</v>
      </c>
      <c r="D35" s="117">
        <v>109583</v>
      </c>
      <c r="E35" s="1">
        <f t="shared" si="1"/>
        <v>117142</v>
      </c>
      <c r="F35" s="3">
        <v>1.2500000000000001E-2</v>
      </c>
      <c r="G35" s="1">
        <f t="shared" si="1"/>
        <v>123796</v>
      </c>
      <c r="H35" s="23">
        <f t="shared" si="2"/>
        <v>1.2497137435796774E-2</v>
      </c>
    </row>
    <row r="36" spans="1:8" x14ac:dyDescent="0.35">
      <c r="B36" t="s">
        <v>73</v>
      </c>
      <c r="C36" s="3"/>
      <c r="E36" s="131" t="s">
        <v>78</v>
      </c>
      <c r="G36" s="131" t="s">
        <v>78</v>
      </c>
    </row>
    <row r="38" spans="1:8" x14ac:dyDescent="0.35">
      <c r="D38" s="3"/>
    </row>
  </sheetData>
  <mergeCells count="2">
    <mergeCell ref="A1:H1"/>
    <mergeCell ref="A2:H3"/>
  </mergeCells>
  <printOptions horizontalCentered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6"/>
  <sheetViews>
    <sheetView workbookViewId="0">
      <selection activeCell="G7" sqref="G7"/>
    </sheetView>
  </sheetViews>
  <sheetFormatPr defaultRowHeight="14.5" x14ac:dyDescent="0.35"/>
  <cols>
    <col min="2" max="2" width="11.1796875" hidden="1" customWidth="1"/>
    <col min="3" max="3" width="10.26953125" hidden="1" customWidth="1"/>
    <col min="4" max="4" width="11.1796875" hidden="1" customWidth="1"/>
    <col min="5" max="5" width="13.26953125" customWidth="1"/>
    <col min="6" max="6" width="11.7265625" customWidth="1"/>
    <col min="7" max="7" width="12.81640625" bestFit="1" customWidth="1"/>
    <col min="8" max="8" width="10" bestFit="1" customWidth="1"/>
  </cols>
  <sheetData>
    <row r="1" spans="1:8" x14ac:dyDescent="0.35">
      <c r="A1" s="254" t="s">
        <v>7</v>
      </c>
      <c r="B1" s="254"/>
      <c r="C1" s="254"/>
      <c r="D1" s="254"/>
      <c r="E1" s="254"/>
      <c r="F1" s="254"/>
      <c r="G1" s="254"/>
      <c r="H1" s="254"/>
    </row>
    <row r="2" spans="1:8" x14ac:dyDescent="0.35">
      <c r="A2" s="256" t="s">
        <v>27</v>
      </c>
      <c r="B2" s="256"/>
      <c r="C2" s="256"/>
      <c r="D2" s="256"/>
      <c r="E2" s="256"/>
      <c r="F2" s="256"/>
      <c r="G2" s="256"/>
      <c r="H2" s="256"/>
    </row>
    <row r="3" spans="1:8" x14ac:dyDescent="0.35">
      <c r="A3" s="256"/>
      <c r="B3" s="256"/>
      <c r="C3" s="256"/>
      <c r="D3" s="256"/>
      <c r="E3" s="256"/>
      <c r="F3" s="256"/>
      <c r="G3" s="256"/>
      <c r="H3" s="256"/>
    </row>
    <row r="4" spans="1:8" x14ac:dyDescent="0.35">
      <c r="A4" s="29" t="s">
        <v>8</v>
      </c>
      <c r="B4" s="41" t="s">
        <v>9</v>
      </c>
      <c r="C4" s="41" t="s">
        <v>57</v>
      </c>
      <c r="D4" s="42" t="s">
        <v>25</v>
      </c>
      <c r="E4" s="42" t="s">
        <v>84</v>
      </c>
      <c r="F4" s="42" t="s">
        <v>57</v>
      </c>
      <c r="G4" s="187" t="s">
        <v>91</v>
      </c>
      <c r="H4" s="187" t="s">
        <v>92</v>
      </c>
    </row>
    <row r="5" spans="1:8" x14ac:dyDescent="0.35">
      <c r="A5">
        <v>0</v>
      </c>
      <c r="B5" s="1">
        <v>78012</v>
      </c>
      <c r="C5" s="1"/>
      <c r="D5" s="1">
        <v>79005</v>
      </c>
      <c r="E5" s="1">
        <v>82704</v>
      </c>
      <c r="F5" s="3"/>
      <c r="G5" s="1">
        <f>ROUND(88493/1.0125,0)</f>
        <v>87400</v>
      </c>
    </row>
    <row r="6" spans="1:8" x14ac:dyDescent="0.35">
      <c r="A6">
        <v>1</v>
      </c>
      <c r="B6" s="1">
        <v>79549</v>
      </c>
      <c r="C6" s="3">
        <f>(B6-B5)/B5</f>
        <v>1.9702097113264625E-2</v>
      </c>
      <c r="D6" s="1">
        <v>79444</v>
      </c>
      <c r="E6" s="1">
        <f>ROUND(E5*1.0125,0)</f>
        <v>83738</v>
      </c>
      <c r="F6" s="3">
        <v>1.2500000000000001E-2</v>
      </c>
      <c r="G6" s="1">
        <f>ROUND(E5*1.07,0)</f>
        <v>88493</v>
      </c>
      <c r="H6" s="23">
        <f>(G6-G5)/G5</f>
        <v>1.2505720823798626E-2</v>
      </c>
    </row>
    <row r="7" spans="1:8" x14ac:dyDescent="0.35">
      <c r="A7">
        <v>2</v>
      </c>
      <c r="B7" s="1">
        <v>80481</v>
      </c>
      <c r="C7" s="3">
        <f t="shared" ref="C7:C35" si="0">(B7-B6)/B6</f>
        <v>1.1716049227520144E-2</v>
      </c>
      <c r="D7" s="1">
        <v>80518</v>
      </c>
      <c r="E7" s="1">
        <f t="shared" ref="E7:E35" si="1">ROUND(E6*1.0125,0)</f>
        <v>84785</v>
      </c>
      <c r="F7" s="3">
        <v>1.2500000000000001E-2</v>
      </c>
      <c r="G7" s="1">
        <f>ROUND(G6*1.0125,0)</f>
        <v>89599</v>
      </c>
      <c r="H7" s="23">
        <f t="shared" ref="H7:H35" si="2">(G7-G6)/G6</f>
        <v>1.249816369656357E-2</v>
      </c>
    </row>
    <row r="8" spans="1:8" x14ac:dyDescent="0.35">
      <c r="A8">
        <v>3</v>
      </c>
      <c r="B8" s="1">
        <v>81688</v>
      </c>
      <c r="C8" s="3">
        <f t="shared" si="0"/>
        <v>1.4997328562020849E-2</v>
      </c>
      <c r="D8" s="1">
        <v>81667</v>
      </c>
      <c r="E8" s="1">
        <f t="shared" si="1"/>
        <v>85845</v>
      </c>
      <c r="F8" s="3">
        <v>1.2500000000000001E-2</v>
      </c>
      <c r="G8" s="1">
        <f t="shared" ref="G8:G35" si="3">ROUND(G7*1.0125,0)</f>
        <v>90719</v>
      </c>
      <c r="H8" s="23">
        <f t="shared" si="2"/>
        <v>1.2500139510485607E-2</v>
      </c>
    </row>
    <row r="9" spans="1:8" x14ac:dyDescent="0.35">
      <c r="A9">
        <v>4</v>
      </c>
      <c r="B9" s="1">
        <v>82976</v>
      </c>
      <c r="C9" s="3">
        <f t="shared" si="0"/>
        <v>1.5767309763980022E-2</v>
      </c>
      <c r="D9" s="1">
        <v>82822</v>
      </c>
      <c r="E9" s="1">
        <f t="shared" si="1"/>
        <v>86918</v>
      </c>
      <c r="F9" s="3">
        <v>1.2500000000000001E-2</v>
      </c>
      <c r="G9" s="1">
        <f t="shared" si="3"/>
        <v>91853</v>
      </c>
      <c r="H9" s="23">
        <f t="shared" si="2"/>
        <v>1.2500137788114948E-2</v>
      </c>
    </row>
    <row r="10" spans="1:8" x14ac:dyDescent="0.35">
      <c r="A10">
        <v>5</v>
      </c>
      <c r="B10" s="1">
        <v>84281</v>
      </c>
      <c r="C10" s="3">
        <f t="shared" si="0"/>
        <v>1.572743925954493E-2</v>
      </c>
      <c r="D10" s="1">
        <v>84025</v>
      </c>
      <c r="E10" s="1">
        <f t="shared" si="1"/>
        <v>88004</v>
      </c>
      <c r="F10" s="3">
        <v>1.2500000000000001E-2</v>
      </c>
      <c r="G10" s="1">
        <f t="shared" si="3"/>
        <v>93001</v>
      </c>
      <c r="H10" s="23">
        <f t="shared" si="2"/>
        <v>1.2498230868888332E-2</v>
      </c>
    </row>
    <row r="11" spans="1:8" x14ac:dyDescent="0.35">
      <c r="A11">
        <v>6</v>
      </c>
      <c r="B11" s="1">
        <v>85610</v>
      </c>
      <c r="C11" s="3">
        <f t="shared" si="0"/>
        <v>1.5768678587107416E-2</v>
      </c>
      <c r="D11" s="1">
        <v>85690</v>
      </c>
      <c r="E11" s="1">
        <f t="shared" si="1"/>
        <v>89104</v>
      </c>
      <c r="F11" s="3">
        <v>1.2500000000000001E-2</v>
      </c>
      <c r="G11" s="1">
        <f t="shared" si="3"/>
        <v>94164</v>
      </c>
      <c r="H11" s="23">
        <f t="shared" si="2"/>
        <v>1.2505241879119579E-2</v>
      </c>
    </row>
    <row r="12" spans="1:8" x14ac:dyDescent="0.35">
      <c r="A12">
        <v>7</v>
      </c>
      <c r="B12" s="1">
        <v>86957</v>
      </c>
      <c r="C12" s="3">
        <f t="shared" si="0"/>
        <v>1.5734143207569211E-2</v>
      </c>
      <c r="D12" s="1">
        <v>86544</v>
      </c>
      <c r="E12" s="1">
        <f t="shared" si="1"/>
        <v>90218</v>
      </c>
      <c r="F12" s="3">
        <v>1.2500000000000001E-2</v>
      </c>
      <c r="G12" s="1">
        <f t="shared" si="3"/>
        <v>95341</v>
      </c>
      <c r="H12" s="23">
        <f t="shared" si="2"/>
        <v>1.2499469011511831E-2</v>
      </c>
    </row>
    <row r="13" spans="1:8" x14ac:dyDescent="0.35">
      <c r="A13">
        <v>8</v>
      </c>
      <c r="B13" s="1">
        <v>88327</v>
      </c>
      <c r="C13" s="3">
        <f t="shared" si="0"/>
        <v>1.5754913347976587E-2</v>
      </c>
      <c r="D13" s="1">
        <v>87469</v>
      </c>
      <c r="E13" s="1">
        <f t="shared" si="1"/>
        <v>91346</v>
      </c>
      <c r="F13" s="3">
        <v>1.2500000000000001E-2</v>
      </c>
      <c r="G13" s="1">
        <f t="shared" si="3"/>
        <v>96533</v>
      </c>
      <c r="H13" s="23">
        <f t="shared" si="2"/>
        <v>1.2502491058411386E-2</v>
      </c>
    </row>
    <row r="14" spans="1:8" x14ac:dyDescent="0.35">
      <c r="A14">
        <v>9</v>
      </c>
      <c r="B14" s="1">
        <v>89718</v>
      </c>
      <c r="C14" s="3">
        <f t="shared" si="0"/>
        <v>1.5748298934640598E-2</v>
      </c>
      <c r="D14" s="1">
        <v>88394</v>
      </c>
      <c r="E14" s="1">
        <f t="shared" si="1"/>
        <v>92488</v>
      </c>
      <c r="F14" s="3">
        <v>1.2500000000000001E-2</v>
      </c>
      <c r="G14" s="1">
        <f t="shared" si="3"/>
        <v>97740</v>
      </c>
      <c r="H14" s="23">
        <f t="shared" si="2"/>
        <v>1.2503496213730019E-2</v>
      </c>
    </row>
    <row r="15" spans="1:8" x14ac:dyDescent="0.35">
      <c r="A15">
        <v>10</v>
      </c>
      <c r="B15" s="1">
        <v>90616</v>
      </c>
      <c r="C15" s="3">
        <f t="shared" si="0"/>
        <v>1.0009139748991284E-2</v>
      </c>
      <c r="D15" s="1">
        <v>89930</v>
      </c>
      <c r="E15" s="1">
        <f t="shared" si="1"/>
        <v>93644</v>
      </c>
      <c r="F15" s="3">
        <v>1.2500000000000001E-2</v>
      </c>
      <c r="G15" s="1">
        <f t="shared" si="3"/>
        <v>98962</v>
      </c>
      <c r="H15" s="23">
        <f t="shared" si="2"/>
        <v>1.2502557806425211E-2</v>
      </c>
    </row>
    <row r="16" spans="1:8" x14ac:dyDescent="0.35">
      <c r="A16">
        <v>11</v>
      </c>
      <c r="B16" s="1">
        <v>91522</v>
      </c>
      <c r="C16" s="3">
        <f t="shared" si="0"/>
        <v>9.9982343074070806E-3</v>
      </c>
      <c r="D16" s="1">
        <v>90910</v>
      </c>
      <c r="E16" s="1">
        <f t="shared" si="1"/>
        <v>94815</v>
      </c>
      <c r="F16" s="3">
        <v>1.2500000000000001E-2</v>
      </c>
      <c r="G16" s="1">
        <f t="shared" si="3"/>
        <v>100199</v>
      </c>
      <c r="H16" s="23">
        <f t="shared" si="2"/>
        <v>1.2499747377781371E-2</v>
      </c>
    </row>
    <row r="17" spans="1:8" x14ac:dyDescent="0.35">
      <c r="A17">
        <v>12</v>
      </c>
      <c r="B17" s="1">
        <v>92437</v>
      </c>
      <c r="C17" s="3">
        <f t="shared" si="0"/>
        <v>9.9975962063766095E-3</v>
      </c>
      <c r="D17" s="1">
        <v>91866</v>
      </c>
      <c r="E17" s="1">
        <f t="shared" si="1"/>
        <v>96000</v>
      </c>
      <c r="F17" s="3">
        <v>1.2500000000000001E-2</v>
      </c>
      <c r="G17" s="1">
        <f t="shared" si="3"/>
        <v>101451</v>
      </c>
      <c r="H17" s="23">
        <f t="shared" si="2"/>
        <v>1.2495134681982854E-2</v>
      </c>
    </row>
    <row r="18" spans="1:8" x14ac:dyDescent="0.35">
      <c r="A18">
        <v>13</v>
      </c>
      <c r="B18" s="1">
        <v>93361</v>
      </c>
      <c r="C18" s="3">
        <f t="shared" si="0"/>
        <v>9.9959972738189254E-3</v>
      </c>
      <c r="D18" s="1">
        <v>93101</v>
      </c>
      <c r="E18" s="1">
        <f t="shared" si="1"/>
        <v>97200</v>
      </c>
      <c r="F18" s="3">
        <v>1.2500000000000001E-2</v>
      </c>
      <c r="G18" s="1">
        <f t="shared" si="3"/>
        <v>102719</v>
      </c>
      <c r="H18" s="23">
        <f t="shared" si="2"/>
        <v>1.2498644665897823E-2</v>
      </c>
    </row>
    <row r="19" spans="1:8" x14ac:dyDescent="0.35">
      <c r="A19">
        <v>14</v>
      </c>
      <c r="B19" s="1">
        <v>94295</v>
      </c>
      <c r="C19" s="3">
        <f t="shared" si="0"/>
        <v>1.0004177333147674E-2</v>
      </c>
      <c r="D19" s="1">
        <v>94246</v>
      </c>
      <c r="E19" s="1">
        <f t="shared" si="1"/>
        <v>98415</v>
      </c>
      <c r="F19" s="3">
        <v>1.2500000000000001E-2</v>
      </c>
      <c r="G19" s="1">
        <f t="shared" si="3"/>
        <v>104003</v>
      </c>
      <c r="H19" s="23">
        <f t="shared" si="2"/>
        <v>1.2500121691215841E-2</v>
      </c>
    </row>
    <row r="20" spans="1:8" x14ac:dyDescent="0.35">
      <c r="A20">
        <v>15</v>
      </c>
      <c r="B20" s="1">
        <v>95238</v>
      </c>
      <c r="C20" s="3">
        <f t="shared" si="0"/>
        <v>1.0000530250808633E-2</v>
      </c>
      <c r="D20" s="1">
        <v>95600</v>
      </c>
      <c r="E20" s="1">
        <f t="shared" si="1"/>
        <v>99645</v>
      </c>
      <c r="F20" s="3">
        <v>1.2500000000000001E-2</v>
      </c>
      <c r="G20" s="1">
        <f t="shared" si="3"/>
        <v>105303</v>
      </c>
      <c r="H20" s="23">
        <f t="shared" si="2"/>
        <v>1.249963943347788E-2</v>
      </c>
    </row>
    <row r="21" spans="1:8" x14ac:dyDescent="0.35">
      <c r="A21">
        <v>16</v>
      </c>
      <c r="B21" s="1">
        <v>96190</v>
      </c>
      <c r="C21" s="3">
        <f t="shared" si="0"/>
        <v>9.9960099960099968E-3</v>
      </c>
      <c r="D21" s="1">
        <v>97229</v>
      </c>
      <c r="E21" s="1">
        <f t="shared" si="1"/>
        <v>100891</v>
      </c>
      <c r="F21" s="3">
        <v>1.2500000000000001E-2</v>
      </c>
      <c r="G21" s="1">
        <f t="shared" si="3"/>
        <v>106619</v>
      </c>
      <c r="H21" s="23">
        <f t="shared" si="2"/>
        <v>1.2497269783386987E-2</v>
      </c>
    </row>
    <row r="22" spans="1:8" x14ac:dyDescent="0.35">
      <c r="A22">
        <v>17</v>
      </c>
      <c r="B22" s="1">
        <v>97152</v>
      </c>
      <c r="C22" s="3">
        <f t="shared" si="0"/>
        <v>1.0001039609106976E-2</v>
      </c>
      <c r="D22" s="1">
        <v>98556</v>
      </c>
      <c r="E22" s="1">
        <f t="shared" si="1"/>
        <v>102152</v>
      </c>
      <c r="F22" s="3">
        <v>1.2500000000000001E-2</v>
      </c>
      <c r="G22" s="1">
        <f t="shared" si="3"/>
        <v>107952</v>
      </c>
      <c r="H22" s="23">
        <f t="shared" si="2"/>
        <v>1.2502462037723108E-2</v>
      </c>
    </row>
    <row r="23" spans="1:8" x14ac:dyDescent="0.35">
      <c r="A23">
        <v>18</v>
      </c>
      <c r="B23" s="1">
        <v>98123</v>
      </c>
      <c r="C23" s="3">
        <f t="shared" si="0"/>
        <v>9.9946475625823459E-3</v>
      </c>
      <c r="D23" s="1">
        <v>99756</v>
      </c>
      <c r="E23" s="1">
        <f t="shared" si="1"/>
        <v>103429</v>
      </c>
      <c r="F23" s="3">
        <v>1.2500000000000001E-2</v>
      </c>
      <c r="G23" s="1">
        <f t="shared" si="3"/>
        <v>109301</v>
      </c>
      <c r="H23" s="23">
        <f t="shared" si="2"/>
        <v>1.2496294649473841E-2</v>
      </c>
    </row>
    <row r="24" spans="1:8" x14ac:dyDescent="0.35">
      <c r="A24">
        <v>19</v>
      </c>
      <c r="B24" s="1">
        <v>99105</v>
      </c>
      <c r="C24" s="3">
        <f t="shared" si="0"/>
        <v>1.0007847293702802E-2</v>
      </c>
      <c r="D24" s="1">
        <v>101278</v>
      </c>
      <c r="E24" s="1">
        <f t="shared" si="1"/>
        <v>104722</v>
      </c>
      <c r="F24" s="3">
        <v>1.2500000000000001E-2</v>
      </c>
      <c r="G24" s="1">
        <f t="shared" si="3"/>
        <v>110667</v>
      </c>
      <c r="H24" s="23">
        <f t="shared" si="2"/>
        <v>1.249759837512923E-2</v>
      </c>
    </row>
    <row r="25" spans="1:8" x14ac:dyDescent="0.35">
      <c r="A25">
        <v>20</v>
      </c>
      <c r="B25" s="1">
        <v>100096</v>
      </c>
      <c r="C25" s="3">
        <f t="shared" si="0"/>
        <v>9.9994954845870534E-3</v>
      </c>
      <c r="D25" s="1">
        <v>102431</v>
      </c>
      <c r="E25" s="1">
        <f t="shared" si="1"/>
        <v>106031</v>
      </c>
      <c r="F25" s="3">
        <v>1.2500000000000001E-2</v>
      </c>
      <c r="G25" s="1">
        <f t="shared" si="3"/>
        <v>112050</v>
      </c>
      <c r="H25" s="23">
        <f t="shared" si="2"/>
        <v>1.2496950310390631E-2</v>
      </c>
    </row>
    <row r="26" spans="1:8" x14ac:dyDescent="0.35">
      <c r="A26">
        <v>21</v>
      </c>
      <c r="B26" s="1">
        <v>101097</v>
      </c>
      <c r="C26" s="3">
        <f t="shared" si="0"/>
        <v>1.0000399616368286E-2</v>
      </c>
      <c r="D26" s="1">
        <v>103756</v>
      </c>
      <c r="E26" s="1">
        <f t="shared" si="1"/>
        <v>107356</v>
      </c>
      <c r="F26" s="3">
        <v>1.2500000000000001E-2</v>
      </c>
      <c r="G26" s="1">
        <f t="shared" si="3"/>
        <v>113451</v>
      </c>
      <c r="H26" s="23">
        <f t="shared" si="2"/>
        <v>1.2503346720214191E-2</v>
      </c>
    </row>
    <row r="27" spans="1:8" x14ac:dyDescent="0.35">
      <c r="A27">
        <v>22</v>
      </c>
      <c r="B27" s="1">
        <v>102108</v>
      </c>
      <c r="C27" s="3">
        <f t="shared" si="0"/>
        <v>1.0000296744710525E-2</v>
      </c>
      <c r="D27" s="1">
        <v>104926</v>
      </c>
      <c r="E27" s="1">
        <f t="shared" si="1"/>
        <v>108698</v>
      </c>
      <c r="F27" s="3">
        <v>1.2500000000000001E-2</v>
      </c>
      <c r="G27" s="1">
        <f t="shared" si="3"/>
        <v>114869</v>
      </c>
      <c r="H27" s="23">
        <f t="shared" si="2"/>
        <v>1.2498788023023155E-2</v>
      </c>
    </row>
    <row r="28" spans="1:8" x14ac:dyDescent="0.35">
      <c r="A28">
        <v>23</v>
      </c>
      <c r="B28" s="1">
        <v>104150</v>
      </c>
      <c r="C28" s="3">
        <f t="shared" si="0"/>
        <v>1.9998433031691933E-2</v>
      </c>
      <c r="D28" s="1">
        <v>106110</v>
      </c>
      <c r="E28" s="1">
        <f t="shared" si="1"/>
        <v>110057</v>
      </c>
      <c r="F28" s="3">
        <v>1.2500000000000001E-2</v>
      </c>
      <c r="G28" s="1">
        <f t="shared" si="3"/>
        <v>116305</v>
      </c>
      <c r="H28" s="23">
        <f t="shared" si="2"/>
        <v>1.2501197015730964E-2</v>
      </c>
    </row>
    <row r="29" spans="1:8" x14ac:dyDescent="0.35">
      <c r="A29">
        <v>24</v>
      </c>
      <c r="B29" s="1">
        <v>106233</v>
      </c>
      <c r="C29" s="3">
        <f t="shared" si="0"/>
        <v>0.02</v>
      </c>
      <c r="D29" s="1">
        <v>107768</v>
      </c>
      <c r="E29" s="1">
        <f t="shared" si="1"/>
        <v>111433</v>
      </c>
      <c r="F29" s="3">
        <v>1.2500000000000001E-2</v>
      </c>
      <c r="G29" s="1">
        <f t="shared" si="3"/>
        <v>117759</v>
      </c>
      <c r="H29" s="23">
        <f t="shared" si="2"/>
        <v>1.250161214049267E-2</v>
      </c>
    </row>
    <row r="30" spans="1:8" x14ac:dyDescent="0.35">
      <c r="A30">
        <v>25</v>
      </c>
      <c r="B30" s="1">
        <v>108358</v>
      </c>
      <c r="C30" s="3">
        <f t="shared" si="0"/>
        <v>2.0003200512081935E-2</v>
      </c>
      <c r="D30" s="1">
        <v>109284</v>
      </c>
      <c r="E30" s="1">
        <f t="shared" si="1"/>
        <v>112826</v>
      </c>
      <c r="F30" s="3">
        <v>1.2500000000000001E-2</v>
      </c>
      <c r="G30" s="1">
        <f t="shared" si="3"/>
        <v>119231</v>
      </c>
      <c r="H30" s="23">
        <f t="shared" si="2"/>
        <v>1.2500106148999227E-2</v>
      </c>
    </row>
    <row r="31" spans="1:8" x14ac:dyDescent="0.35">
      <c r="A31">
        <v>26</v>
      </c>
      <c r="B31" s="1">
        <v>110525</v>
      </c>
      <c r="C31" s="3">
        <f t="shared" si="0"/>
        <v>1.9998523413130548E-2</v>
      </c>
      <c r="D31" s="1">
        <v>110517</v>
      </c>
      <c r="E31" s="1">
        <f t="shared" si="1"/>
        <v>114236</v>
      </c>
      <c r="F31" s="3">
        <v>1.2500000000000001E-2</v>
      </c>
      <c r="G31" s="1">
        <f t="shared" si="3"/>
        <v>120721</v>
      </c>
      <c r="H31" s="23">
        <f t="shared" si="2"/>
        <v>1.2496750006290311E-2</v>
      </c>
    </row>
    <row r="32" spans="1:8" x14ac:dyDescent="0.35">
      <c r="A32">
        <v>27</v>
      </c>
      <c r="B32" s="1">
        <v>112736</v>
      </c>
      <c r="C32" s="3">
        <f t="shared" si="0"/>
        <v>2.0004523863379326E-2</v>
      </c>
      <c r="D32" s="1">
        <v>111544</v>
      </c>
      <c r="E32" s="1">
        <f t="shared" si="1"/>
        <v>115664</v>
      </c>
      <c r="F32" s="3">
        <v>1.2500000000000001E-2</v>
      </c>
      <c r="G32" s="1">
        <f t="shared" si="3"/>
        <v>122230</v>
      </c>
      <c r="H32" s="23">
        <f t="shared" si="2"/>
        <v>1.2499896455463424E-2</v>
      </c>
    </row>
    <row r="33" spans="1:8" x14ac:dyDescent="0.35">
      <c r="A33">
        <v>28</v>
      </c>
      <c r="B33" s="1">
        <v>114990</v>
      </c>
      <c r="C33" s="3">
        <f t="shared" si="0"/>
        <v>1.9993613397672437E-2</v>
      </c>
      <c r="D33" s="1">
        <v>113217</v>
      </c>
      <c r="E33" s="1">
        <f t="shared" si="1"/>
        <v>117110</v>
      </c>
      <c r="F33" s="3">
        <v>1.2500000000000001E-2</v>
      </c>
      <c r="G33" s="1">
        <f t="shared" si="3"/>
        <v>123758</v>
      </c>
      <c r="H33" s="23">
        <f t="shared" si="2"/>
        <v>1.2501022662194224E-2</v>
      </c>
    </row>
    <row r="34" spans="1:8" x14ac:dyDescent="0.35">
      <c r="A34">
        <v>29</v>
      </c>
      <c r="B34" s="1">
        <v>117290</v>
      </c>
      <c r="C34" s="3">
        <f t="shared" si="0"/>
        <v>2.0001739281676669E-2</v>
      </c>
      <c r="D34" s="1">
        <v>114251</v>
      </c>
      <c r="E34" s="1">
        <f t="shared" si="1"/>
        <v>118574</v>
      </c>
      <c r="F34" s="3">
        <v>1.2500000000000001E-2</v>
      </c>
      <c r="G34" s="1">
        <f t="shared" si="3"/>
        <v>125305</v>
      </c>
      <c r="H34" s="23">
        <f t="shared" si="2"/>
        <v>1.2500202007142972E-2</v>
      </c>
    </row>
    <row r="35" spans="1:8" x14ac:dyDescent="0.35">
      <c r="A35">
        <v>30</v>
      </c>
      <c r="B35" s="1">
        <v>119636</v>
      </c>
      <c r="C35" s="3">
        <f t="shared" si="0"/>
        <v>2.0001705175206753E-2</v>
      </c>
      <c r="D35" s="1">
        <v>115294</v>
      </c>
      <c r="E35" s="1">
        <f t="shared" si="1"/>
        <v>120056</v>
      </c>
      <c r="F35" s="3">
        <v>1.2500000000000001E-2</v>
      </c>
      <c r="G35" s="1">
        <f t="shared" si="3"/>
        <v>126871</v>
      </c>
      <c r="H35" s="23">
        <f t="shared" si="2"/>
        <v>1.2497506085152229E-2</v>
      </c>
    </row>
    <row r="36" spans="1:8" x14ac:dyDescent="0.35">
      <c r="B36" t="s">
        <v>73</v>
      </c>
      <c r="C36" s="3"/>
      <c r="E36" s="131" t="s">
        <v>78</v>
      </c>
      <c r="G36" s="131" t="s">
        <v>78</v>
      </c>
    </row>
  </sheetData>
  <mergeCells count="2">
    <mergeCell ref="A1:H1"/>
    <mergeCell ref="A2:H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</vt:i4>
      </vt:variant>
    </vt:vector>
  </HeadingPairs>
  <TitlesOfParts>
    <vt:vector size="36" baseType="lpstr">
      <vt:lpstr>Teacher</vt:lpstr>
      <vt:lpstr>Para (HQ)</vt:lpstr>
      <vt:lpstr>Bus Driver</vt:lpstr>
      <vt:lpstr>Asst. Principal - ACES</vt:lpstr>
      <vt:lpstr>Asst. Principal - ACMS</vt:lpstr>
      <vt:lpstr>Asst. Principal - ACHS</vt:lpstr>
      <vt:lpstr>Asst. Principal</vt:lpstr>
      <vt:lpstr>Principal - ACES</vt:lpstr>
      <vt:lpstr>Principal - ACMS</vt:lpstr>
      <vt:lpstr>Principal - ACHS</vt:lpstr>
      <vt:lpstr>Principal</vt:lpstr>
      <vt:lpstr>Payroll Clerk</vt:lpstr>
      <vt:lpstr>Accounts Payable Clerk</vt:lpstr>
      <vt:lpstr>Adm Asst-Receptionist</vt:lpstr>
      <vt:lpstr>Bookkeeper</vt:lpstr>
      <vt:lpstr>Exec. Assistant to Super</vt:lpstr>
      <vt:lpstr>Data &amp; Testing Coordinator</vt:lpstr>
      <vt:lpstr>Groundskeeper</vt:lpstr>
      <vt:lpstr>ELIMINATED - HR Manager</vt:lpstr>
      <vt:lpstr>Mechanic's Helper</vt:lpstr>
      <vt:lpstr>Mechanic - Skilled</vt:lpstr>
      <vt:lpstr>BSN</vt:lpstr>
      <vt:lpstr>LPN</vt:lpstr>
      <vt:lpstr>RN</vt:lpstr>
      <vt:lpstr>Nurses</vt:lpstr>
      <vt:lpstr>School Psychologist</vt:lpstr>
      <vt:lpstr>School Secretary</vt:lpstr>
      <vt:lpstr>Security</vt:lpstr>
      <vt:lpstr>Speech Therapist</vt:lpstr>
      <vt:lpstr>Technology</vt:lpstr>
      <vt:lpstr>Tran-Maint Supervisor</vt:lpstr>
      <vt:lpstr>Directors</vt:lpstr>
      <vt:lpstr>Cafeteria</vt:lpstr>
      <vt:lpstr>Directors!Print_Area</vt:lpstr>
      <vt:lpstr>'Para (HQ)'!Print_Area</vt:lpstr>
      <vt:lpstr>Teacher!Print_Area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Carly Bullock</dc:creator>
  <cp:lastModifiedBy>Heather Gentry</cp:lastModifiedBy>
  <cp:lastPrinted>2021-10-29T19:03:05Z</cp:lastPrinted>
  <dcterms:created xsi:type="dcterms:W3CDTF">2019-12-31T13:54:09Z</dcterms:created>
  <dcterms:modified xsi:type="dcterms:W3CDTF">2022-07-28T19:35:48Z</dcterms:modified>
</cp:coreProperties>
</file>